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310"/>
  </bookViews>
  <sheets>
    <sheet name="Реализация" sheetId="4" r:id="rId1"/>
    <sheet name="Лист1" sheetId="1" r:id="rId2"/>
    <sheet name="Лист2" sheetId="2" r:id="rId3"/>
    <sheet name="Лист3" sheetId="3" r:id="rId4"/>
  </sheets>
  <definedNames>
    <definedName name="_xlnm.Print_Titles" localSheetId="0">Реализация!$6:$6</definedName>
    <definedName name="_xlnm.Print_Area" localSheetId="0">Реализация!$A$1:$AO$45</definedName>
  </definedNames>
  <calcPr calcId="144525"/>
</workbook>
</file>

<file path=xl/calcChain.xml><?xml version="1.0" encoding="utf-8"?>
<calcChain xmlns="http://schemas.openxmlformats.org/spreadsheetml/2006/main">
  <c r="R32" i="4" l="1"/>
  <c r="S32" i="4" s="1"/>
  <c r="R31" i="4"/>
  <c r="S31" i="4" s="1"/>
  <c r="U10" i="4"/>
  <c r="V10" i="4" s="1"/>
  <c r="R30" i="4"/>
  <c r="S30" i="4" s="1"/>
  <c r="R29" i="4"/>
  <c r="S29" i="4" s="1"/>
  <c r="R28" i="4"/>
  <c r="S28" i="4" s="1"/>
  <c r="R27" i="4"/>
  <c r="S27" i="4" s="1"/>
  <c r="R26" i="4"/>
  <c r="S26" i="4" s="1"/>
  <c r="R25" i="4"/>
  <c r="S25" i="4" s="1"/>
  <c r="R24" i="4"/>
  <c r="S24" i="4" s="1"/>
  <c r="R23" i="4"/>
  <c r="S23" i="4" s="1"/>
  <c r="R22" i="4"/>
  <c r="S22" i="4" s="1"/>
  <c r="R21" i="4"/>
  <c r="S21" i="4" s="1"/>
  <c r="R20" i="4"/>
  <c r="S20" i="4" s="1"/>
  <c r="V9" i="4"/>
  <c r="V11" i="4"/>
  <c r="V14" i="4"/>
  <c r="V15" i="4"/>
  <c r="V16" i="4"/>
  <c r="V17" i="4"/>
  <c r="V18" i="4"/>
  <c r="V19" i="4"/>
  <c r="V20" i="4"/>
  <c r="V22" i="4"/>
  <c r="V26" i="4"/>
  <c r="V30" i="4"/>
  <c r="U30" i="4"/>
  <c r="U29" i="4"/>
  <c r="V29" i="4" s="1"/>
  <c r="U28" i="4"/>
  <c r="V28" i="4" s="1"/>
  <c r="U27" i="4"/>
  <c r="V27" i="4" s="1"/>
  <c r="U26" i="4"/>
  <c r="U25" i="4"/>
  <c r="V25" i="4" s="1"/>
  <c r="U24" i="4"/>
  <c r="V24" i="4" s="1"/>
  <c r="U23" i="4"/>
  <c r="V23" i="4" s="1"/>
  <c r="U22" i="4"/>
  <c r="U21" i="4"/>
  <c r="V21" i="4" s="1"/>
  <c r="U13" i="4"/>
  <c r="V13" i="4" s="1"/>
  <c r="U12" i="4"/>
  <c r="V12" i="4" s="1"/>
  <c r="O8" i="4"/>
  <c r="P8" i="4" s="1"/>
  <c r="AG20" i="4"/>
  <c r="AH20" i="4" s="1"/>
  <c r="AH10" i="4"/>
  <c r="AH18" i="4"/>
  <c r="AD20" i="4"/>
  <c r="AE20" i="4" s="1"/>
  <c r="AE10" i="4"/>
  <c r="AE18" i="4"/>
  <c r="X20" i="4"/>
  <c r="Y20" i="4" s="1"/>
  <c r="AG19" i="4"/>
  <c r="AH19" i="4" s="1"/>
  <c r="AG18" i="4"/>
  <c r="AG17" i="4"/>
  <c r="AH17" i="4" s="1"/>
  <c r="AG16" i="4"/>
  <c r="AH16" i="4" s="1"/>
  <c r="AG15" i="4"/>
  <c r="AH15" i="4" s="1"/>
  <c r="AG14" i="4"/>
  <c r="AH14" i="4" s="1"/>
  <c r="AG13" i="4"/>
  <c r="AH13" i="4" s="1"/>
  <c r="AG12" i="4"/>
  <c r="AH12" i="4" s="1"/>
  <c r="AG11" i="4"/>
  <c r="AH11" i="4" s="1"/>
  <c r="AG10" i="4"/>
  <c r="AG9" i="4"/>
  <c r="AH9" i="4" s="1"/>
  <c r="AG8" i="4"/>
  <c r="AH8" i="4" s="1"/>
  <c r="AD19" i="4"/>
  <c r="AE19" i="4" s="1"/>
  <c r="AD18" i="4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AD10" i="4"/>
  <c r="AD9" i="4"/>
  <c r="AE9" i="4" s="1"/>
  <c r="AD8" i="4"/>
  <c r="AE8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AA10" i="4"/>
  <c r="AB10" i="4" s="1"/>
  <c r="AA9" i="4"/>
  <c r="AB9" i="4" s="1"/>
  <c r="AA8" i="4"/>
  <c r="AB8" i="4" s="1"/>
  <c r="L32" i="4"/>
  <c r="M32" i="4" s="1"/>
  <c r="L31" i="4"/>
  <c r="M31" i="4" s="1"/>
  <c r="L30" i="4"/>
  <c r="M30" i="4" s="1"/>
  <c r="L29" i="4"/>
  <c r="M29" i="4" s="1"/>
  <c r="L28" i="4"/>
  <c r="M28" i="4" s="1"/>
  <c r="L27" i="4"/>
  <c r="M27" i="4" s="1"/>
  <c r="L26" i="4"/>
  <c r="M26" i="4" s="1"/>
  <c r="L25" i="4"/>
  <c r="M25" i="4" s="1"/>
  <c r="L24" i="4"/>
  <c r="M24" i="4" s="1"/>
  <c r="L23" i="4"/>
  <c r="M23" i="4" s="1"/>
  <c r="L22" i="4"/>
  <c r="M22" i="4" s="1"/>
  <c r="L21" i="4"/>
  <c r="M21" i="4" s="1"/>
  <c r="L20" i="4"/>
  <c r="M20" i="4" s="1"/>
  <c r="I9" i="4"/>
  <c r="F13" i="4"/>
  <c r="G13" i="4" s="1"/>
  <c r="F14" i="4"/>
  <c r="G14" i="4" s="1"/>
  <c r="F12" i="4"/>
  <c r="G12" i="4" s="1"/>
  <c r="AH42" i="4" l="1"/>
  <c r="AE42" i="4"/>
  <c r="AB42" i="4"/>
  <c r="G20" i="4" l="1"/>
  <c r="AL19" i="4" l="1"/>
  <c r="AL18" i="4"/>
  <c r="AL17" i="4"/>
  <c r="AL16" i="4"/>
  <c r="AL15" i="4"/>
  <c r="AL14" i="4"/>
  <c r="AL13" i="4"/>
  <c r="AL12" i="4"/>
  <c r="AL11" i="4"/>
  <c r="AL10" i="4"/>
  <c r="AL9" i="4"/>
  <c r="AL8" i="4"/>
  <c r="AJ19" i="4"/>
  <c r="AK19" i="4" s="1"/>
  <c r="AJ18" i="4"/>
  <c r="AK18" i="4" s="1"/>
  <c r="AJ17" i="4"/>
  <c r="AK17" i="4" s="1"/>
  <c r="AJ16" i="4"/>
  <c r="AK16" i="4" s="1"/>
  <c r="AJ15" i="4"/>
  <c r="AK15" i="4" s="1"/>
  <c r="AJ14" i="4"/>
  <c r="AK14" i="4" s="1"/>
  <c r="AJ13" i="4"/>
  <c r="AK13" i="4" s="1"/>
  <c r="AJ12" i="4"/>
  <c r="AK12" i="4" s="1"/>
  <c r="AJ11" i="4"/>
  <c r="AK11" i="4" s="1"/>
  <c r="X19" i="4"/>
  <c r="Y19" i="4" s="1"/>
  <c r="X18" i="4"/>
  <c r="Y18" i="4" s="1"/>
  <c r="X17" i="4"/>
  <c r="Y17" i="4" s="1"/>
  <c r="X16" i="4"/>
  <c r="Y16" i="4" s="1"/>
  <c r="X15" i="4"/>
  <c r="Y15" i="4" s="1"/>
  <c r="X14" i="4"/>
  <c r="Y14" i="4" s="1"/>
  <c r="X13" i="4"/>
  <c r="Y13" i="4" s="1"/>
  <c r="X12" i="4"/>
  <c r="Y12" i="4" s="1"/>
  <c r="X11" i="4"/>
  <c r="Y11" i="4" s="1"/>
  <c r="I19" i="4"/>
  <c r="J19" i="4" s="1"/>
  <c r="AN19" i="4" s="1"/>
  <c r="I18" i="4"/>
  <c r="J18" i="4" s="1"/>
  <c r="AN18" i="4" s="1"/>
  <c r="I17" i="4"/>
  <c r="J17" i="4" s="1"/>
  <c r="AN17" i="4" s="1"/>
  <c r="I16" i="4"/>
  <c r="J16" i="4" s="1"/>
  <c r="AN16" i="4" s="1"/>
  <c r="I15" i="4"/>
  <c r="J15" i="4" s="1"/>
  <c r="AN15" i="4" s="1"/>
  <c r="I14" i="4"/>
  <c r="I13" i="4"/>
  <c r="J13" i="4" s="1"/>
  <c r="I12" i="4"/>
  <c r="J12" i="4" s="1"/>
  <c r="I11" i="4"/>
  <c r="J11" i="4" s="1"/>
  <c r="I10" i="4"/>
  <c r="J10" i="4" s="1"/>
  <c r="J9" i="4"/>
  <c r="G11" i="4"/>
  <c r="G10" i="4"/>
  <c r="G9" i="4"/>
  <c r="G8" i="4"/>
  <c r="I8" i="4"/>
  <c r="J8" i="4" s="1"/>
  <c r="J14" i="4" l="1"/>
  <c r="AN14" i="4" s="1"/>
  <c r="AM19" i="4"/>
  <c r="AM18" i="4"/>
  <c r="AM17" i="4"/>
  <c r="AM16" i="4"/>
  <c r="AM15" i="4"/>
  <c r="AM14" i="4"/>
  <c r="G18" i="4"/>
  <c r="G17" i="4"/>
  <c r="G16" i="4"/>
  <c r="G15" i="4"/>
  <c r="J42" i="4" l="1"/>
  <c r="AJ10" i="4"/>
  <c r="AK10" i="4" s="1"/>
  <c r="AJ9" i="4"/>
  <c r="AK9" i="4" s="1"/>
  <c r="AJ8" i="4"/>
  <c r="AK8" i="4" s="1"/>
  <c r="L11" i="4"/>
  <c r="L12" i="4"/>
  <c r="L13" i="4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R11" i="4"/>
  <c r="S11" i="4" s="1"/>
  <c r="R12" i="4"/>
  <c r="S12" i="4" s="1"/>
  <c r="R13" i="4"/>
  <c r="S13" i="4" s="1"/>
  <c r="R14" i="4"/>
  <c r="S14" i="4" s="1"/>
  <c r="R15" i="4"/>
  <c r="S15" i="4" s="1"/>
  <c r="R16" i="4"/>
  <c r="S16" i="4" s="1"/>
  <c r="R17" i="4"/>
  <c r="S17" i="4" s="1"/>
  <c r="R18" i="4"/>
  <c r="S18" i="4" s="1"/>
  <c r="R19" i="4"/>
  <c r="S19" i="4" s="1"/>
  <c r="AK42" i="4" l="1"/>
  <c r="M13" i="4"/>
  <c r="AN13" i="4" s="1"/>
  <c r="AM13" i="4"/>
  <c r="M12" i="4"/>
  <c r="AN12" i="4" s="1"/>
  <c r="AM12" i="4"/>
  <c r="AM11" i="4"/>
  <c r="M11" i="4"/>
  <c r="AN11" i="4" s="1"/>
  <c r="X10" i="4"/>
  <c r="Y10" i="4" s="1"/>
  <c r="R10" i="4"/>
  <c r="S10" i="4" s="1"/>
  <c r="L10" i="4"/>
  <c r="X9" i="4"/>
  <c r="Y9" i="4" s="1"/>
  <c r="R9" i="4"/>
  <c r="S9" i="4" s="1"/>
  <c r="L9" i="4"/>
  <c r="X8" i="4"/>
  <c r="Y8" i="4" s="1"/>
  <c r="R8" i="4"/>
  <c r="S8" i="4" s="1"/>
  <c r="L8" i="4"/>
  <c r="S42" i="4" l="1"/>
  <c r="Y42" i="4"/>
  <c r="M10" i="4"/>
  <c r="AN10" i="4" s="1"/>
  <c r="AM10" i="4"/>
  <c r="AM9" i="4"/>
  <c r="M9" i="4"/>
  <c r="AN9" i="4" s="1"/>
  <c r="M8" i="4"/>
  <c r="AN8" i="4" s="1"/>
  <c r="AM8" i="4"/>
  <c r="AN42" i="4" l="1"/>
  <c r="M42" i="4"/>
</calcChain>
</file>

<file path=xl/sharedStrings.xml><?xml version="1.0" encoding="utf-8"?>
<sst xmlns="http://schemas.openxmlformats.org/spreadsheetml/2006/main" count="200" uniqueCount="58">
  <si>
    <t>Таблица сравнения поступивших предложений</t>
  </si>
  <si>
    <t>№</t>
  </si>
  <si>
    <t>Материалы</t>
  </si>
  <si>
    <t>Единица измерения</t>
  </si>
  <si>
    <t>Количество</t>
  </si>
  <si>
    <t>Цена, руб без НДС</t>
  </si>
  <si>
    <t>Решение</t>
  </si>
  <si>
    <t>Филиал балансодержатель</t>
  </si>
  <si>
    <t>Вес детали, т</t>
  </si>
  <si>
    <t>ООО "Промышленные технологии"</t>
  </si>
  <si>
    <t>ООО "Златмет"</t>
  </si>
  <si>
    <t>ООО "Стройтрансмет"</t>
  </si>
  <si>
    <t>ООО "Эдельвейс"</t>
  </si>
  <si>
    <t>Цена реализации, руб без НДС</t>
  </si>
  <si>
    <t>Цена реализации, руб с НДС</t>
  </si>
  <si>
    <t>Сумма реализации без НДС</t>
  </si>
  <si>
    <t>Цена, руб с НДС</t>
  </si>
  <si>
    <t>Сумма, руб без НДС</t>
  </si>
  <si>
    <t>ШТ</t>
  </si>
  <si>
    <t>Реализация</t>
  </si>
  <si>
    <t>РВД "Троицк"</t>
  </si>
  <si>
    <t>-</t>
  </si>
  <si>
    <t>Программно-аппаратный комплекс ViPNet Coordinator HW 1000</t>
  </si>
  <si>
    <t>ЦА</t>
  </si>
  <si>
    <t>Повторное размещение</t>
  </si>
  <si>
    <t>Программно-аппаратный комплекс ViPNet Coordinator HW 100С</t>
  </si>
  <si>
    <t>VoLP шлюз Cisco SPA122-XU</t>
  </si>
  <si>
    <t>VoLP шлюз Cisco SPA8800-XU</t>
  </si>
  <si>
    <t>Итого</t>
  </si>
  <si>
    <t>Общий вес, т</t>
  </si>
  <si>
    <t>Поддоны оттайки// б/у</t>
  </si>
  <si>
    <t>Приложение к протоколу 
от _____________
№ _____________</t>
  </si>
  <si>
    <t>Холодильная установка FAL б/у</t>
  </si>
  <si>
    <t>Колёсная пара б/у менее 28 мм до обточки (ОСЬ РУ-1, пассажирский буксовый узел)</t>
  </si>
  <si>
    <t>Колёсная пара б/у менее 28 мм до обточки (ОСЬ РУ-1, с пассажирским буксовым узлом)</t>
  </si>
  <si>
    <t>Испаритель на раме фал 056/7  б/у</t>
  </si>
  <si>
    <t>Оси подлежащие списанию б/у</t>
  </si>
  <si>
    <t>Кабель кпрт 14х1,5 б/у</t>
  </si>
  <si>
    <t>Кабель кпрт 19х1,5 б/у</t>
  </si>
  <si>
    <t>Кабель кпрт 2х2,5 б/у</t>
  </si>
  <si>
    <t>Кабель кпрт 3х0,75 б/у</t>
  </si>
  <si>
    <t>Кабель кпрт 3х1,5 б/у</t>
  </si>
  <si>
    <t>Кабель кпрт 4х1,5 б/у</t>
  </si>
  <si>
    <t>Кабель кпрт 4х10 б/у</t>
  </si>
  <si>
    <t>Кабель кпрт 4х35 б/у</t>
  </si>
  <si>
    <t>Кабель кпрт 4х4 б/у</t>
  </si>
  <si>
    <t>Кабель кпрт 5х2,5 б/у</t>
  </si>
  <si>
    <t>Электродвигатель 2,2КВТ Б/У</t>
  </si>
  <si>
    <t>Вентилятор с электродвигателем 0.45 Б/У</t>
  </si>
  <si>
    <t>м.п.</t>
  </si>
  <si>
    <t>Г. Златоуст</t>
  </si>
  <si>
    <t>Лянк СергейАндреевич</t>
  </si>
  <si>
    <t>ООО "ПКФ "Садко"</t>
  </si>
  <si>
    <t>ООО "ГЗК"</t>
  </si>
  <si>
    <t>ООО "ПКФ "Промкомплекс"</t>
  </si>
  <si>
    <t>ООО "1 Копейский масложировой комбинат"</t>
  </si>
  <si>
    <t>ООО "ПКФ "Энергосталь"</t>
  </si>
  <si>
    <t xml:space="preserve">* на момент окончания запроса коммерческих предложений количество холодильных установок FAL б/у составило 234 шт.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</si>
</sst>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sz val="24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Times New Roman"/>
      <family val="1"/>
      <charset val="204"/>
    </font>
    <font>
      <b/>
      <sz val="9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>
      <alignment horizontal="left"/>
    </xf>
  </cellStyleXfs>
  <cellXfs count="4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/>
    <xf numFmtId="0" fontId="2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 shrinkToFit="1"/>
    </xf>
    <xf numFmtId="3" fontId="6" fillId="3" borderId="2" xfId="0" applyNumberFormat="1" applyFont="1" applyFill="1" applyBorder="1" applyAlignment="1">
      <alignment horizontal="center" vertical="center"/>
    </xf>
    <xf numFmtId="164" fontId="2" fillId="3" borderId="2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164" fontId="2" fillId="3" borderId="2" xfId="1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4"/>
  <sheetViews>
    <sheetView tabSelected="1" view="pageBreakPreview" zoomScaleNormal="110" zoomScaleSheetLayoutView="100" workbookViewId="0">
      <pane xSplit="4" ySplit="3" topLeftCell="E4" activePane="bottomRight" state="frozen"/>
      <selection activeCell="A3" sqref="A3"/>
      <selection pane="topRight" activeCell="E3" sqref="E3"/>
      <selection pane="bottomLeft" activeCell="A4" sqref="A4"/>
      <selection pane="bottomRight" activeCell="Q9" sqref="Q9"/>
    </sheetView>
  </sheetViews>
  <sheetFormatPr defaultRowHeight="13.5" outlineLevelCol="1" x14ac:dyDescent="0.25"/>
  <cols>
    <col min="1" max="1" width="6.28515625" style="1" customWidth="1"/>
    <col min="2" max="2" width="23.7109375" style="2" customWidth="1"/>
    <col min="3" max="3" width="9" style="3" customWidth="1"/>
    <col min="4" max="4" width="9.5703125" style="3" customWidth="1"/>
    <col min="5" max="5" width="18.42578125" style="3" customWidth="1"/>
    <col min="6" max="7" width="8.140625" style="3" customWidth="1"/>
    <col min="8" max="34" width="15.7109375" style="3" customWidth="1"/>
    <col min="35" max="37" width="13.7109375" style="1" customWidth="1" outlineLevel="1"/>
    <col min="38" max="39" width="11.85546875" style="1" hidden="1" customWidth="1" outlineLevel="1"/>
    <col min="40" max="40" width="13.42578125" style="1" hidden="1" customWidth="1"/>
    <col min="41" max="41" width="17.5703125" style="1" customWidth="1"/>
    <col min="42" max="42" width="7.85546875" style="1" customWidth="1"/>
    <col min="43" max="43" width="7" style="1" customWidth="1"/>
    <col min="44" max="44" width="9.28515625" style="1" bestFit="1" customWidth="1"/>
    <col min="45" max="45" width="11.85546875" style="1" bestFit="1" customWidth="1"/>
    <col min="46" max="46" width="13.140625" style="1" customWidth="1"/>
    <col min="47" max="16384" width="9.140625" style="1"/>
  </cols>
  <sheetData>
    <row r="1" spans="1:48" ht="108.75" customHeight="1" x14ac:dyDescent="0.25">
      <c r="AI1" s="40" t="s">
        <v>31</v>
      </c>
      <c r="AJ1" s="40"/>
      <c r="AK1" s="40"/>
    </row>
    <row r="2" spans="1:48" ht="22.5" customHeight="1" x14ac:dyDescent="0.25">
      <c r="H2" s="25"/>
      <c r="I2" s="25"/>
    </row>
    <row r="3" spans="1:48" ht="30" x14ac:dyDescent="0.4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6" spans="1:48" s="5" customFormat="1" ht="21.75" customHeight="1" x14ac:dyDescent="0.25">
      <c r="A6" s="46" t="s">
        <v>1</v>
      </c>
      <c r="B6" s="38" t="s">
        <v>2</v>
      </c>
      <c r="C6" s="38" t="s">
        <v>3</v>
      </c>
      <c r="D6" s="38" t="s">
        <v>4</v>
      </c>
      <c r="E6" s="46" t="s">
        <v>7</v>
      </c>
      <c r="F6" s="38" t="s">
        <v>8</v>
      </c>
      <c r="G6" s="39" t="s">
        <v>29</v>
      </c>
      <c r="H6" s="33" t="s">
        <v>9</v>
      </c>
      <c r="I6" s="33"/>
      <c r="J6" s="33"/>
      <c r="K6" s="33" t="s">
        <v>11</v>
      </c>
      <c r="L6" s="33"/>
      <c r="M6" s="33"/>
      <c r="N6" s="34" t="s">
        <v>55</v>
      </c>
      <c r="O6" s="35"/>
      <c r="P6" s="36"/>
      <c r="Q6" s="33" t="s">
        <v>12</v>
      </c>
      <c r="R6" s="33"/>
      <c r="S6" s="33"/>
      <c r="T6" s="34" t="s">
        <v>56</v>
      </c>
      <c r="U6" s="35"/>
      <c r="V6" s="36"/>
      <c r="W6" s="33" t="s">
        <v>10</v>
      </c>
      <c r="X6" s="33"/>
      <c r="Y6" s="33"/>
      <c r="Z6" s="33" t="s">
        <v>53</v>
      </c>
      <c r="AA6" s="33"/>
      <c r="AB6" s="33"/>
      <c r="AC6" s="33" t="s">
        <v>52</v>
      </c>
      <c r="AD6" s="33"/>
      <c r="AE6" s="33"/>
      <c r="AF6" s="33" t="s">
        <v>54</v>
      </c>
      <c r="AG6" s="33"/>
      <c r="AH6" s="33"/>
      <c r="AI6" s="33" t="s">
        <v>51</v>
      </c>
      <c r="AJ6" s="33"/>
      <c r="AK6" s="33"/>
      <c r="AL6" s="43" t="s">
        <v>13</v>
      </c>
      <c r="AM6" s="43" t="s">
        <v>14</v>
      </c>
      <c r="AN6" s="33" t="s">
        <v>15</v>
      </c>
      <c r="AO6" s="41" t="s">
        <v>6</v>
      </c>
    </row>
    <row r="7" spans="1:48" s="5" customFormat="1" ht="31.5" customHeight="1" x14ac:dyDescent="0.25">
      <c r="A7" s="47"/>
      <c r="B7" s="38"/>
      <c r="C7" s="38"/>
      <c r="D7" s="38"/>
      <c r="E7" s="47"/>
      <c r="F7" s="38"/>
      <c r="G7" s="39"/>
      <c r="H7" s="6" t="s">
        <v>16</v>
      </c>
      <c r="I7" s="6" t="s">
        <v>5</v>
      </c>
      <c r="J7" s="6" t="s">
        <v>17</v>
      </c>
      <c r="K7" s="6" t="s">
        <v>16</v>
      </c>
      <c r="L7" s="6" t="s">
        <v>5</v>
      </c>
      <c r="M7" s="6" t="s">
        <v>17</v>
      </c>
      <c r="N7" s="6" t="s">
        <v>16</v>
      </c>
      <c r="O7" s="6" t="s">
        <v>5</v>
      </c>
      <c r="P7" s="6" t="s">
        <v>17</v>
      </c>
      <c r="Q7" s="6" t="s">
        <v>16</v>
      </c>
      <c r="R7" s="6" t="s">
        <v>5</v>
      </c>
      <c r="S7" s="6" t="s">
        <v>17</v>
      </c>
      <c r="T7" s="6" t="s">
        <v>16</v>
      </c>
      <c r="U7" s="6" t="s">
        <v>5</v>
      </c>
      <c r="V7" s="6" t="s">
        <v>17</v>
      </c>
      <c r="W7" s="6" t="s">
        <v>16</v>
      </c>
      <c r="X7" s="6" t="s">
        <v>5</v>
      </c>
      <c r="Y7" s="6" t="s">
        <v>17</v>
      </c>
      <c r="Z7" s="6" t="s">
        <v>16</v>
      </c>
      <c r="AA7" s="6" t="s">
        <v>5</v>
      </c>
      <c r="AB7" s="6" t="s">
        <v>17</v>
      </c>
      <c r="AC7" s="6" t="s">
        <v>16</v>
      </c>
      <c r="AD7" s="6" t="s">
        <v>5</v>
      </c>
      <c r="AE7" s="6" t="s">
        <v>17</v>
      </c>
      <c r="AF7" s="6" t="s">
        <v>16</v>
      </c>
      <c r="AG7" s="6" t="s">
        <v>5</v>
      </c>
      <c r="AH7" s="6" t="s">
        <v>17</v>
      </c>
      <c r="AI7" s="6" t="s">
        <v>16</v>
      </c>
      <c r="AJ7" s="6" t="s">
        <v>5</v>
      </c>
      <c r="AK7" s="6" t="s">
        <v>17</v>
      </c>
      <c r="AL7" s="44"/>
      <c r="AM7" s="44"/>
      <c r="AN7" s="33"/>
      <c r="AO7" s="42"/>
    </row>
    <row r="8" spans="1:48" ht="21.75" customHeight="1" x14ac:dyDescent="0.25">
      <c r="A8" s="7">
        <v>1</v>
      </c>
      <c r="B8" s="8" t="s">
        <v>32</v>
      </c>
      <c r="C8" s="7" t="s">
        <v>18</v>
      </c>
      <c r="D8" s="31">
        <v>30</v>
      </c>
      <c r="E8" s="26" t="s">
        <v>20</v>
      </c>
      <c r="F8" s="26">
        <v>0.72399999999999998</v>
      </c>
      <c r="G8" s="26">
        <f>F8*D8</f>
        <v>21.72</v>
      </c>
      <c r="H8" s="10"/>
      <c r="I8" s="10">
        <f t="shared" ref="I8:I19" si="0">H8/1.18</f>
        <v>0</v>
      </c>
      <c r="J8" s="28">
        <f>I8*D8</f>
        <v>0</v>
      </c>
      <c r="K8" s="29">
        <v>32000</v>
      </c>
      <c r="L8" s="29">
        <f t="shared" ref="L8:L10" si="1">K8/1.18</f>
        <v>27118.644067796613</v>
      </c>
      <c r="M8" s="29">
        <f>L8*D8</f>
        <v>813559.32203389844</v>
      </c>
      <c r="N8" s="29">
        <v>32500</v>
      </c>
      <c r="O8" s="29">
        <f>N8/1.18</f>
        <v>27542.372881355932</v>
      </c>
      <c r="P8" s="29">
        <f>O8*2</f>
        <v>55084.745762711864</v>
      </c>
      <c r="Q8" s="29">
        <v>32400</v>
      </c>
      <c r="R8" s="29">
        <f t="shared" ref="R8:R19" si="2">Q8/1.18</f>
        <v>27457.627118644068</v>
      </c>
      <c r="S8" s="29">
        <f>R8*D8</f>
        <v>823728.81355932204</v>
      </c>
      <c r="T8" s="28"/>
      <c r="U8" s="28"/>
      <c r="V8" s="28"/>
      <c r="W8" s="28"/>
      <c r="X8" s="28">
        <f t="shared" ref="X8:X10" si="3">W8/1.18</f>
        <v>0</v>
      </c>
      <c r="Y8" s="28">
        <f t="shared" ref="Y8:Y9" si="4">X8*44</f>
        <v>0</v>
      </c>
      <c r="Z8" s="28"/>
      <c r="AA8" s="28">
        <f t="shared" ref="AA8:AA19" si="5">Z8/1.18</f>
        <v>0</v>
      </c>
      <c r="AB8" s="28">
        <f>AA8*D8</f>
        <v>0</v>
      </c>
      <c r="AC8" s="28">
        <v>31260</v>
      </c>
      <c r="AD8" s="28">
        <f t="shared" ref="AD8:AD19" si="6">AC8/1.18</f>
        <v>26491.525423728814</v>
      </c>
      <c r="AE8" s="28">
        <f>AD8*D8</f>
        <v>794745.76271186443</v>
      </c>
      <c r="AF8" s="28"/>
      <c r="AG8" s="28">
        <f t="shared" ref="AG8:AG19" si="7">AF8/1.18</f>
        <v>0</v>
      </c>
      <c r="AH8" s="28">
        <f>AG8*D8</f>
        <v>0</v>
      </c>
      <c r="AI8" s="28">
        <v>8000</v>
      </c>
      <c r="AJ8" s="28">
        <f t="shared" ref="AJ8:AJ10" si="8">AI8/1.18</f>
        <v>6779.6610169491532</v>
      </c>
      <c r="AK8" s="28">
        <f>AJ8*D8</f>
        <v>203389.83050847461</v>
      </c>
      <c r="AL8" s="28">
        <f t="shared" ref="AL8:AN13" si="9">K8</f>
        <v>32000</v>
      </c>
      <c r="AM8" s="28">
        <f t="shared" si="9"/>
        <v>27118.644067796613</v>
      </c>
      <c r="AN8" s="28">
        <f t="shared" si="9"/>
        <v>813559.32203389844</v>
      </c>
      <c r="AO8" s="13" t="s">
        <v>19</v>
      </c>
      <c r="AS8" s="4"/>
      <c r="AT8" s="14"/>
      <c r="AV8" s="15"/>
    </row>
    <row r="9" spans="1:48" ht="21.75" customHeight="1" x14ac:dyDescent="0.25">
      <c r="A9" s="7">
        <v>2</v>
      </c>
      <c r="B9" s="8" t="s">
        <v>32</v>
      </c>
      <c r="C9" s="7" t="s">
        <v>18</v>
      </c>
      <c r="D9" s="31">
        <v>30</v>
      </c>
      <c r="E9" s="26" t="s">
        <v>20</v>
      </c>
      <c r="F9" s="26">
        <v>0.72399999999999998</v>
      </c>
      <c r="G9" s="26">
        <f>F9*D9</f>
        <v>21.72</v>
      </c>
      <c r="H9" s="10"/>
      <c r="I9" s="10">
        <f t="shared" si="0"/>
        <v>0</v>
      </c>
      <c r="J9" s="28">
        <f>I9*D9</f>
        <v>0</v>
      </c>
      <c r="K9" s="29">
        <v>32000</v>
      </c>
      <c r="L9" s="29">
        <f t="shared" si="1"/>
        <v>27118.644067796613</v>
      </c>
      <c r="M9" s="29">
        <f>L9*D9</f>
        <v>813559.32203389844</v>
      </c>
      <c r="N9" s="29"/>
      <c r="O9" s="29"/>
      <c r="P9" s="29"/>
      <c r="Q9" s="29">
        <v>32400</v>
      </c>
      <c r="R9" s="29">
        <f t="shared" si="2"/>
        <v>27457.627118644068</v>
      </c>
      <c r="S9" s="29">
        <f>R9*D9</f>
        <v>823728.81355932204</v>
      </c>
      <c r="T9" s="28"/>
      <c r="U9" s="28"/>
      <c r="V9" s="28">
        <f>U9*D9</f>
        <v>0</v>
      </c>
      <c r="W9" s="28"/>
      <c r="X9" s="28">
        <f t="shared" si="3"/>
        <v>0</v>
      </c>
      <c r="Y9" s="28">
        <f t="shared" si="4"/>
        <v>0</v>
      </c>
      <c r="Z9" s="28"/>
      <c r="AA9" s="28">
        <f t="shared" si="5"/>
        <v>0</v>
      </c>
      <c r="AB9" s="28">
        <f>AA9*D9</f>
        <v>0</v>
      </c>
      <c r="AC9" s="28">
        <v>31260</v>
      </c>
      <c r="AD9" s="28">
        <f t="shared" si="6"/>
        <v>26491.525423728814</v>
      </c>
      <c r="AE9" s="28">
        <f>AD9*D9</f>
        <v>794745.76271186443</v>
      </c>
      <c r="AF9" s="28"/>
      <c r="AG9" s="28">
        <f t="shared" si="7"/>
        <v>0</v>
      </c>
      <c r="AH9" s="28">
        <f>AG9*D9</f>
        <v>0</v>
      </c>
      <c r="AI9" s="28">
        <v>8000</v>
      </c>
      <c r="AJ9" s="28">
        <f t="shared" si="8"/>
        <v>6779.6610169491532</v>
      </c>
      <c r="AK9" s="28">
        <f>AJ9*D9</f>
        <v>203389.83050847461</v>
      </c>
      <c r="AL9" s="28">
        <f t="shared" si="9"/>
        <v>32000</v>
      </c>
      <c r="AM9" s="28">
        <f t="shared" si="9"/>
        <v>27118.644067796613</v>
      </c>
      <c r="AN9" s="28">
        <f t="shared" si="9"/>
        <v>813559.32203389844</v>
      </c>
      <c r="AO9" s="13" t="s">
        <v>19</v>
      </c>
      <c r="AS9" s="4"/>
    </row>
    <row r="10" spans="1:48" ht="24" customHeight="1" x14ac:dyDescent="0.25">
      <c r="A10" s="7">
        <v>3</v>
      </c>
      <c r="B10" s="8" t="s">
        <v>32</v>
      </c>
      <c r="C10" s="7" t="s">
        <v>18</v>
      </c>
      <c r="D10" s="31">
        <v>30</v>
      </c>
      <c r="E10" s="26" t="s">
        <v>20</v>
      </c>
      <c r="F10" s="12">
        <v>0.72399999999999998</v>
      </c>
      <c r="G10" s="26">
        <f>F10*D10</f>
        <v>21.72</v>
      </c>
      <c r="H10" s="10"/>
      <c r="I10" s="10">
        <f t="shared" si="0"/>
        <v>0</v>
      </c>
      <c r="J10" s="28">
        <f>I10*D10</f>
        <v>0</v>
      </c>
      <c r="K10" s="29">
        <v>32000</v>
      </c>
      <c r="L10" s="29">
        <f t="shared" si="1"/>
        <v>27118.644067796613</v>
      </c>
      <c r="M10" s="29">
        <f>L10*D10</f>
        <v>813559.32203389844</v>
      </c>
      <c r="N10" s="29"/>
      <c r="O10" s="29"/>
      <c r="P10" s="29"/>
      <c r="Q10" s="28"/>
      <c r="R10" s="28">
        <f t="shared" si="2"/>
        <v>0</v>
      </c>
      <c r="S10" s="28">
        <f>R10*D10</f>
        <v>0</v>
      </c>
      <c r="T10" s="29">
        <v>35000</v>
      </c>
      <c r="U10" s="29">
        <f>T10/1.18</f>
        <v>29661.016949152545</v>
      </c>
      <c r="V10" s="29">
        <f>U10*D10</f>
        <v>889830.50847457629</v>
      </c>
      <c r="W10" s="10"/>
      <c r="X10" s="28">
        <f t="shared" si="3"/>
        <v>0</v>
      </c>
      <c r="Y10" s="28">
        <f>X10*150</f>
        <v>0</v>
      </c>
      <c r="Z10" s="28"/>
      <c r="AA10" s="28">
        <f t="shared" si="5"/>
        <v>0</v>
      </c>
      <c r="AB10" s="28">
        <f>AA10*D10</f>
        <v>0</v>
      </c>
      <c r="AC10" s="28">
        <v>31260</v>
      </c>
      <c r="AD10" s="28">
        <f t="shared" si="6"/>
        <v>26491.525423728814</v>
      </c>
      <c r="AE10" s="28">
        <f>AD10*D10</f>
        <v>794745.76271186443</v>
      </c>
      <c r="AF10" s="28"/>
      <c r="AG10" s="28">
        <f t="shared" si="7"/>
        <v>0</v>
      </c>
      <c r="AH10" s="28">
        <f>AG10*D10</f>
        <v>0</v>
      </c>
      <c r="AI10" s="28">
        <v>8000</v>
      </c>
      <c r="AJ10" s="28">
        <f t="shared" si="8"/>
        <v>6779.6610169491532</v>
      </c>
      <c r="AK10" s="28">
        <f>AJ10*D10</f>
        <v>203389.83050847461</v>
      </c>
      <c r="AL10" s="28">
        <f t="shared" si="9"/>
        <v>32000</v>
      </c>
      <c r="AM10" s="28">
        <f t="shared" si="9"/>
        <v>27118.644067796613</v>
      </c>
      <c r="AN10" s="28">
        <f t="shared" si="9"/>
        <v>813559.32203389844</v>
      </c>
      <c r="AO10" s="13" t="s">
        <v>19</v>
      </c>
      <c r="AS10" s="4"/>
    </row>
    <row r="11" spans="1:48" ht="24" customHeight="1" x14ac:dyDescent="0.25">
      <c r="A11" s="7">
        <v>4</v>
      </c>
      <c r="B11" s="8" t="s">
        <v>32</v>
      </c>
      <c r="C11" s="7" t="s">
        <v>18</v>
      </c>
      <c r="D11" s="31">
        <v>40</v>
      </c>
      <c r="E11" s="26" t="s">
        <v>20</v>
      </c>
      <c r="F11" s="12">
        <v>0.72399999999999998</v>
      </c>
      <c r="G11" s="26">
        <f>F11*D11</f>
        <v>28.96</v>
      </c>
      <c r="H11" s="10"/>
      <c r="I11" s="10">
        <f t="shared" si="0"/>
        <v>0</v>
      </c>
      <c r="J11" s="28">
        <f>I11*D11</f>
        <v>0</v>
      </c>
      <c r="K11" s="28">
        <v>32000</v>
      </c>
      <c r="L11" s="28">
        <f t="shared" ref="L11:L32" si="10">K11/1.18</f>
        <v>27118.644067796613</v>
      </c>
      <c r="M11" s="28">
        <f>L11*D11</f>
        <v>1084745.7627118644</v>
      </c>
      <c r="N11" s="28"/>
      <c r="O11" s="28"/>
      <c r="P11" s="28"/>
      <c r="Q11" s="28"/>
      <c r="R11" s="28">
        <f t="shared" si="2"/>
        <v>0</v>
      </c>
      <c r="S11" s="28">
        <f>R11*D11</f>
        <v>0</v>
      </c>
      <c r="T11" s="28"/>
      <c r="U11" s="28"/>
      <c r="V11" s="28">
        <f>U11*D11</f>
        <v>0</v>
      </c>
      <c r="W11" s="10"/>
      <c r="X11" s="28">
        <f t="shared" ref="X11:X19" si="11">W11/1.18</f>
        <v>0</v>
      </c>
      <c r="Y11" s="28">
        <f>X11*150</f>
        <v>0</v>
      </c>
      <c r="Z11" s="28"/>
      <c r="AA11" s="28">
        <f t="shared" si="5"/>
        <v>0</v>
      </c>
      <c r="AB11" s="28">
        <f>AA11*D11</f>
        <v>0</v>
      </c>
      <c r="AC11" s="28">
        <v>31260</v>
      </c>
      <c r="AD11" s="28">
        <f t="shared" si="6"/>
        <v>26491.525423728814</v>
      </c>
      <c r="AE11" s="28">
        <f>AD11*D11</f>
        <v>1059661.0169491526</v>
      </c>
      <c r="AF11" s="28"/>
      <c r="AG11" s="28">
        <f t="shared" si="7"/>
        <v>0</v>
      </c>
      <c r="AH11" s="28">
        <f>AG11*D11</f>
        <v>0</v>
      </c>
      <c r="AI11" s="28">
        <v>8000</v>
      </c>
      <c r="AJ11" s="28">
        <f t="shared" ref="AJ11:AJ19" si="12">AI11/1.18</f>
        <v>6779.6610169491532</v>
      </c>
      <c r="AK11" s="28">
        <f>AJ11*D11</f>
        <v>271186.44067796611</v>
      </c>
      <c r="AL11" s="28">
        <f t="shared" si="9"/>
        <v>32000</v>
      </c>
      <c r="AM11" s="28">
        <f t="shared" si="9"/>
        <v>27118.644067796613</v>
      </c>
      <c r="AN11" s="28">
        <f t="shared" si="9"/>
        <v>1084745.7627118644</v>
      </c>
      <c r="AO11" s="13" t="s">
        <v>19</v>
      </c>
      <c r="AS11" s="4"/>
    </row>
    <row r="12" spans="1:48" ht="24" customHeight="1" x14ac:dyDescent="0.25">
      <c r="A12" s="7">
        <v>5</v>
      </c>
      <c r="B12" s="8" t="s">
        <v>33</v>
      </c>
      <c r="C12" s="7" t="s">
        <v>18</v>
      </c>
      <c r="D12" s="31">
        <v>50</v>
      </c>
      <c r="E12" s="26" t="s">
        <v>20</v>
      </c>
      <c r="F12" s="12">
        <f>0.41+0.25+0.25+0.064+0.15</f>
        <v>1.1239999999999999</v>
      </c>
      <c r="G12" s="26">
        <f>F12*D12</f>
        <v>56.199999999999996</v>
      </c>
      <c r="H12" s="10">
        <v>24780</v>
      </c>
      <c r="I12" s="10">
        <f t="shared" si="0"/>
        <v>21000</v>
      </c>
      <c r="J12" s="28">
        <f>I12*D12</f>
        <v>1050000</v>
      </c>
      <c r="K12" s="28">
        <v>12000</v>
      </c>
      <c r="L12" s="28">
        <f t="shared" si="10"/>
        <v>10169.491525423729</v>
      </c>
      <c r="M12" s="28">
        <f>L12*D12</f>
        <v>508474.57627118647</v>
      </c>
      <c r="N12" s="28"/>
      <c r="O12" s="28"/>
      <c r="P12" s="28"/>
      <c r="Q12" s="28"/>
      <c r="R12" s="28">
        <f t="shared" si="2"/>
        <v>0</v>
      </c>
      <c r="S12" s="28">
        <f>R12*D12</f>
        <v>0</v>
      </c>
      <c r="T12" s="28">
        <v>23300</v>
      </c>
      <c r="U12" s="28">
        <f t="shared" ref="U12:U13" si="13">T12/1.18</f>
        <v>19745.762711864409</v>
      </c>
      <c r="V12" s="28">
        <f>U12*D12</f>
        <v>987288.13559322048</v>
      </c>
      <c r="W12" s="30">
        <v>24810</v>
      </c>
      <c r="X12" s="29">
        <f t="shared" si="11"/>
        <v>21025.423728813559</v>
      </c>
      <c r="Y12" s="29">
        <f>X12*150</f>
        <v>3153813.559322034</v>
      </c>
      <c r="Z12" s="28">
        <v>23500</v>
      </c>
      <c r="AA12" s="28">
        <f t="shared" si="5"/>
        <v>19915.254237288136</v>
      </c>
      <c r="AB12" s="28">
        <f>AA12*D12</f>
        <v>995762.71186440683</v>
      </c>
      <c r="AC12" s="28">
        <v>24060</v>
      </c>
      <c r="AD12" s="28">
        <f t="shared" si="6"/>
        <v>20389.830508474577</v>
      </c>
      <c r="AE12" s="28">
        <f>AD12*D12</f>
        <v>1019491.5254237289</v>
      </c>
      <c r="AF12" s="28">
        <v>22500</v>
      </c>
      <c r="AG12" s="28">
        <f t="shared" si="7"/>
        <v>19067.796610169491</v>
      </c>
      <c r="AH12" s="28">
        <f>AG12*D12</f>
        <v>953389.83050847449</v>
      </c>
      <c r="AI12" s="28">
        <v>7000</v>
      </c>
      <c r="AJ12" s="28">
        <f t="shared" si="12"/>
        <v>5932.203389830509</v>
      </c>
      <c r="AK12" s="28">
        <f>AJ12*D12</f>
        <v>296610.16949152545</v>
      </c>
      <c r="AL12" s="28">
        <f t="shared" si="9"/>
        <v>12000</v>
      </c>
      <c r="AM12" s="28">
        <f t="shared" si="9"/>
        <v>10169.491525423729</v>
      </c>
      <c r="AN12" s="28">
        <f t="shared" si="9"/>
        <v>508474.57627118647</v>
      </c>
      <c r="AO12" s="13" t="s">
        <v>19</v>
      </c>
      <c r="AS12" s="4"/>
    </row>
    <row r="13" spans="1:48" ht="24" customHeight="1" x14ac:dyDescent="0.25">
      <c r="A13" s="7">
        <v>6</v>
      </c>
      <c r="B13" s="8" t="s">
        <v>33</v>
      </c>
      <c r="C13" s="7" t="s">
        <v>18</v>
      </c>
      <c r="D13" s="31">
        <v>50</v>
      </c>
      <c r="E13" s="26" t="s">
        <v>20</v>
      </c>
      <c r="F13" s="12">
        <f t="shared" ref="F13:F14" si="14">0.41+0.25+0.25+0.064+0.15</f>
        <v>1.1239999999999999</v>
      </c>
      <c r="G13" s="27">
        <f>F13*D13</f>
        <v>56.199999999999996</v>
      </c>
      <c r="H13" s="10">
        <v>24780</v>
      </c>
      <c r="I13" s="10">
        <f t="shared" si="0"/>
        <v>21000</v>
      </c>
      <c r="J13" s="28">
        <f>I13*D13</f>
        <v>1050000</v>
      </c>
      <c r="K13" s="28">
        <v>12000</v>
      </c>
      <c r="L13" s="28">
        <f t="shared" si="10"/>
        <v>10169.491525423729</v>
      </c>
      <c r="M13" s="28">
        <f>L13*D13</f>
        <v>508474.57627118647</v>
      </c>
      <c r="N13" s="28"/>
      <c r="O13" s="28"/>
      <c r="P13" s="28"/>
      <c r="Q13" s="28"/>
      <c r="R13" s="28">
        <f t="shared" si="2"/>
        <v>0</v>
      </c>
      <c r="S13" s="28">
        <f>R13*D13</f>
        <v>0</v>
      </c>
      <c r="T13" s="28">
        <v>23300</v>
      </c>
      <c r="U13" s="28">
        <f t="shared" si="13"/>
        <v>19745.762711864409</v>
      </c>
      <c r="V13" s="28">
        <f>U13*D13</f>
        <v>987288.13559322048</v>
      </c>
      <c r="W13" s="30">
        <v>24810</v>
      </c>
      <c r="X13" s="29">
        <f t="shared" si="11"/>
        <v>21025.423728813559</v>
      </c>
      <c r="Y13" s="29">
        <f>X13*150</f>
        <v>3153813.559322034</v>
      </c>
      <c r="Z13" s="28">
        <v>23500</v>
      </c>
      <c r="AA13" s="28">
        <f t="shared" si="5"/>
        <v>19915.254237288136</v>
      </c>
      <c r="AB13" s="28">
        <f>AA13*D13</f>
        <v>995762.71186440683</v>
      </c>
      <c r="AC13" s="28">
        <v>24060</v>
      </c>
      <c r="AD13" s="28">
        <f t="shared" si="6"/>
        <v>20389.830508474577</v>
      </c>
      <c r="AE13" s="28">
        <f>AD13*D13</f>
        <v>1019491.5254237289</v>
      </c>
      <c r="AF13" s="28">
        <v>22500</v>
      </c>
      <c r="AG13" s="28">
        <f t="shared" si="7"/>
        <v>19067.796610169491</v>
      </c>
      <c r="AH13" s="28">
        <f>AG13*D13</f>
        <v>953389.83050847449</v>
      </c>
      <c r="AI13" s="28">
        <v>7000</v>
      </c>
      <c r="AJ13" s="28">
        <f t="shared" si="12"/>
        <v>5932.203389830509</v>
      </c>
      <c r="AK13" s="28">
        <f>AJ13*D13</f>
        <v>296610.16949152545</v>
      </c>
      <c r="AL13" s="28">
        <f t="shared" si="9"/>
        <v>12000</v>
      </c>
      <c r="AM13" s="28">
        <f t="shared" si="9"/>
        <v>10169.491525423729</v>
      </c>
      <c r="AN13" s="28">
        <f t="shared" si="9"/>
        <v>508474.57627118647</v>
      </c>
      <c r="AO13" s="13" t="s">
        <v>19</v>
      </c>
      <c r="AS13" s="4"/>
    </row>
    <row r="14" spans="1:48" ht="24" customHeight="1" x14ac:dyDescent="0.25">
      <c r="A14" s="7">
        <v>7</v>
      </c>
      <c r="B14" s="8" t="s">
        <v>34</v>
      </c>
      <c r="C14" s="7" t="s">
        <v>18</v>
      </c>
      <c r="D14" s="31">
        <v>45</v>
      </c>
      <c r="E14" s="26" t="s">
        <v>50</v>
      </c>
      <c r="F14" s="12">
        <f t="shared" si="14"/>
        <v>1.1239999999999999</v>
      </c>
      <c r="G14" s="27">
        <f>F14*D14</f>
        <v>50.58</v>
      </c>
      <c r="H14" s="10">
        <v>24780</v>
      </c>
      <c r="I14" s="10">
        <f t="shared" si="0"/>
        <v>21000</v>
      </c>
      <c r="J14" s="28">
        <f>I14*D14</f>
        <v>945000</v>
      </c>
      <c r="K14" s="10">
        <v>12000</v>
      </c>
      <c r="L14" s="28">
        <f t="shared" si="10"/>
        <v>10169.491525423729</v>
      </c>
      <c r="M14" s="28">
        <f>L14*D14</f>
        <v>457627.11864406784</v>
      </c>
      <c r="N14" s="28"/>
      <c r="O14" s="28"/>
      <c r="P14" s="28"/>
      <c r="Q14" s="28"/>
      <c r="R14" s="28">
        <f t="shared" si="2"/>
        <v>0</v>
      </c>
      <c r="S14" s="28">
        <f>R14*D14</f>
        <v>0</v>
      </c>
      <c r="T14" s="28"/>
      <c r="U14" s="28"/>
      <c r="V14" s="28">
        <f>U14*D14</f>
        <v>0</v>
      </c>
      <c r="W14" s="30">
        <v>26137</v>
      </c>
      <c r="X14" s="29">
        <f t="shared" si="11"/>
        <v>22150</v>
      </c>
      <c r="Y14" s="29">
        <f>X14*25</f>
        <v>553750</v>
      </c>
      <c r="Z14" s="28">
        <v>24900</v>
      </c>
      <c r="AA14" s="28">
        <f t="shared" si="5"/>
        <v>21101.69491525424</v>
      </c>
      <c r="AB14" s="28">
        <f>AA14*D14</f>
        <v>949576.27118644083</v>
      </c>
      <c r="AC14" s="29">
        <v>26000</v>
      </c>
      <c r="AD14" s="29">
        <f t="shared" si="6"/>
        <v>22033.898305084746</v>
      </c>
      <c r="AE14" s="29">
        <f>AD14*(D14-25)</f>
        <v>440677.96610169491</v>
      </c>
      <c r="AF14" s="28"/>
      <c r="AG14" s="28">
        <f t="shared" si="7"/>
        <v>0</v>
      </c>
      <c r="AH14" s="28">
        <f>AG14*D14</f>
        <v>0</v>
      </c>
      <c r="AI14" s="28">
        <v>7000</v>
      </c>
      <c r="AJ14" s="28">
        <f t="shared" si="12"/>
        <v>5932.203389830509</v>
      </c>
      <c r="AK14" s="28">
        <f t="shared" ref="AK14:AK19" si="15">AJ14*150</f>
        <v>889830.50847457629</v>
      </c>
      <c r="AL14" s="28">
        <f t="shared" ref="AL14:AN19" si="16">H14</f>
        <v>24780</v>
      </c>
      <c r="AM14" s="28">
        <f t="shared" si="16"/>
        <v>21000</v>
      </c>
      <c r="AN14" s="28">
        <f t="shared" si="16"/>
        <v>945000</v>
      </c>
      <c r="AO14" s="13" t="s">
        <v>19</v>
      </c>
      <c r="AS14" s="4"/>
    </row>
    <row r="15" spans="1:48" ht="24" customHeight="1" x14ac:dyDescent="0.25">
      <c r="A15" s="7">
        <v>8</v>
      </c>
      <c r="B15" s="8" t="s">
        <v>30</v>
      </c>
      <c r="C15" s="7" t="s">
        <v>18</v>
      </c>
      <c r="D15" s="31">
        <v>35</v>
      </c>
      <c r="E15" s="26" t="s">
        <v>20</v>
      </c>
      <c r="F15" s="26">
        <v>18</v>
      </c>
      <c r="G15" s="26">
        <f>D15*F15/1000</f>
        <v>0.63</v>
      </c>
      <c r="H15" s="30"/>
      <c r="I15" s="30">
        <f t="shared" si="0"/>
        <v>0</v>
      </c>
      <c r="J15" s="29">
        <f>I15*D15</f>
        <v>0</v>
      </c>
      <c r="K15" s="10">
        <v>850</v>
      </c>
      <c r="L15" s="28">
        <f t="shared" si="10"/>
        <v>720.33898305084745</v>
      </c>
      <c r="M15" s="28">
        <f>L15*D15</f>
        <v>25211.864406779659</v>
      </c>
      <c r="N15" s="28"/>
      <c r="O15" s="28"/>
      <c r="P15" s="28"/>
      <c r="Q15" s="28">
        <v>1550</v>
      </c>
      <c r="R15" s="28">
        <f t="shared" si="2"/>
        <v>1313.5593220338983</v>
      </c>
      <c r="S15" s="28">
        <f>R15*D15</f>
        <v>45974.576271186437</v>
      </c>
      <c r="T15" s="28"/>
      <c r="U15" s="28"/>
      <c r="V15" s="28">
        <f>U15*D15</f>
        <v>0</v>
      </c>
      <c r="W15" s="30">
        <v>1575</v>
      </c>
      <c r="X15" s="29">
        <f t="shared" si="11"/>
        <v>1334.7457627118645</v>
      </c>
      <c r="Y15" s="29">
        <f>X15*D15</f>
        <v>46716.101694915254</v>
      </c>
      <c r="Z15" s="28"/>
      <c r="AA15" s="28">
        <f t="shared" si="5"/>
        <v>0</v>
      </c>
      <c r="AB15" s="28">
        <f t="shared" ref="AB15:AB19" si="17">AA15*150</f>
        <v>0</v>
      </c>
      <c r="AC15" s="28">
        <v>1150</v>
      </c>
      <c r="AD15" s="28">
        <f t="shared" si="6"/>
        <v>974.57627118644075</v>
      </c>
      <c r="AE15" s="28">
        <f>AD15*D15</f>
        <v>34110.169491525427</v>
      </c>
      <c r="AF15" s="28"/>
      <c r="AG15" s="28">
        <f t="shared" si="7"/>
        <v>0</v>
      </c>
      <c r="AH15" s="28">
        <f>AG15*D15</f>
        <v>0</v>
      </c>
      <c r="AI15" s="28"/>
      <c r="AJ15" s="28">
        <f t="shared" si="12"/>
        <v>0</v>
      </c>
      <c r="AK15" s="28">
        <f t="shared" si="15"/>
        <v>0</v>
      </c>
      <c r="AL15" s="28">
        <f t="shared" si="16"/>
        <v>0</v>
      </c>
      <c r="AM15" s="28">
        <f t="shared" si="16"/>
        <v>0</v>
      </c>
      <c r="AN15" s="28">
        <f t="shared" si="16"/>
        <v>0</v>
      </c>
      <c r="AO15" s="13" t="s">
        <v>19</v>
      </c>
      <c r="AS15" s="4"/>
    </row>
    <row r="16" spans="1:48" ht="24" customHeight="1" x14ac:dyDescent="0.25">
      <c r="A16" s="7">
        <v>9</v>
      </c>
      <c r="B16" s="8" t="s">
        <v>30</v>
      </c>
      <c r="C16" s="7" t="s">
        <v>18</v>
      </c>
      <c r="D16" s="31">
        <v>35</v>
      </c>
      <c r="E16" s="26" t="s">
        <v>20</v>
      </c>
      <c r="F16" s="26">
        <v>18</v>
      </c>
      <c r="G16" s="26">
        <f>D16*F16/1000</f>
        <v>0.63</v>
      </c>
      <c r="H16" s="30"/>
      <c r="I16" s="30">
        <f t="shared" si="0"/>
        <v>0</v>
      </c>
      <c r="J16" s="29">
        <f>I16*D16</f>
        <v>0</v>
      </c>
      <c r="K16" s="10">
        <v>850</v>
      </c>
      <c r="L16" s="28">
        <f t="shared" si="10"/>
        <v>720.33898305084745</v>
      </c>
      <c r="M16" s="28">
        <f>L16*D16</f>
        <v>25211.864406779659</v>
      </c>
      <c r="N16" s="28"/>
      <c r="O16" s="28"/>
      <c r="P16" s="28"/>
      <c r="Q16" s="28">
        <v>1550</v>
      </c>
      <c r="R16" s="28">
        <f t="shared" si="2"/>
        <v>1313.5593220338983</v>
      </c>
      <c r="S16" s="28">
        <f>R16*D16</f>
        <v>45974.576271186437</v>
      </c>
      <c r="T16" s="28"/>
      <c r="U16" s="28"/>
      <c r="V16" s="28">
        <f>U16*D16</f>
        <v>0</v>
      </c>
      <c r="W16" s="30">
        <v>1575</v>
      </c>
      <c r="X16" s="29">
        <f t="shared" si="11"/>
        <v>1334.7457627118645</v>
      </c>
      <c r="Y16" s="29">
        <f>X16*D16</f>
        <v>46716.101694915254</v>
      </c>
      <c r="Z16" s="28"/>
      <c r="AA16" s="28">
        <f t="shared" si="5"/>
        <v>0</v>
      </c>
      <c r="AB16" s="28">
        <f t="shared" si="17"/>
        <v>0</v>
      </c>
      <c r="AC16" s="28">
        <v>1150</v>
      </c>
      <c r="AD16" s="28">
        <f t="shared" si="6"/>
        <v>974.57627118644075</v>
      </c>
      <c r="AE16" s="28">
        <f>AD16*D16</f>
        <v>34110.169491525427</v>
      </c>
      <c r="AF16" s="28"/>
      <c r="AG16" s="28">
        <f t="shared" si="7"/>
        <v>0</v>
      </c>
      <c r="AH16" s="28">
        <f>AG16*D16</f>
        <v>0</v>
      </c>
      <c r="AI16" s="28"/>
      <c r="AJ16" s="28">
        <f t="shared" si="12"/>
        <v>0</v>
      </c>
      <c r="AK16" s="28">
        <f t="shared" si="15"/>
        <v>0</v>
      </c>
      <c r="AL16" s="28">
        <f t="shared" si="16"/>
        <v>0</v>
      </c>
      <c r="AM16" s="28">
        <f t="shared" si="16"/>
        <v>0</v>
      </c>
      <c r="AN16" s="28">
        <f t="shared" si="16"/>
        <v>0</v>
      </c>
      <c r="AO16" s="13" t="s">
        <v>19</v>
      </c>
      <c r="AS16" s="4"/>
    </row>
    <row r="17" spans="1:45" ht="24" customHeight="1" x14ac:dyDescent="0.25">
      <c r="A17" s="7">
        <v>10</v>
      </c>
      <c r="B17" s="8" t="s">
        <v>30</v>
      </c>
      <c r="C17" s="7" t="s">
        <v>18</v>
      </c>
      <c r="D17" s="31">
        <v>35</v>
      </c>
      <c r="E17" s="26" t="s">
        <v>20</v>
      </c>
      <c r="F17" s="26">
        <v>18</v>
      </c>
      <c r="G17" s="26">
        <f>D17*F17/1000</f>
        <v>0.63</v>
      </c>
      <c r="H17" s="30"/>
      <c r="I17" s="30">
        <f t="shared" si="0"/>
        <v>0</v>
      </c>
      <c r="J17" s="29">
        <f>I17*D17</f>
        <v>0</v>
      </c>
      <c r="K17" s="10">
        <v>850</v>
      </c>
      <c r="L17" s="28">
        <f t="shared" si="10"/>
        <v>720.33898305084745</v>
      </c>
      <c r="M17" s="28">
        <f>L17*D17</f>
        <v>25211.864406779659</v>
      </c>
      <c r="N17" s="28"/>
      <c r="O17" s="28"/>
      <c r="P17" s="28"/>
      <c r="Q17" s="28">
        <v>1550</v>
      </c>
      <c r="R17" s="28">
        <f t="shared" si="2"/>
        <v>1313.5593220338983</v>
      </c>
      <c r="S17" s="28">
        <f>R17*D17</f>
        <v>45974.576271186437</v>
      </c>
      <c r="T17" s="28"/>
      <c r="U17" s="28"/>
      <c r="V17" s="28">
        <f>U17*D17</f>
        <v>0</v>
      </c>
      <c r="W17" s="30">
        <v>1575</v>
      </c>
      <c r="X17" s="29">
        <f t="shared" si="11"/>
        <v>1334.7457627118645</v>
      </c>
      <c r="Y17" s="29">
        <f>X17*D17</f>
        <v>46716.101694915254</v>
      </c>
      <c r="Z17" s="28"/>
      <c r="AA17" s="28">
        <f t="shared" si="5"/>
        <v>0</v>
      </c>
      <c r="AB17" s="28">
        <f t="shared" si="17"/>
        <v>0</v>
      </c>
      <c r="AC17" s="28">
        <v>1150</v>
      </c>
      <c r="AD17" s="28">
        <f t="shared" si="6"/>
        <v>974.57627118644075</v>
      </c>
      <c r="AE17" s="28">
        <f>AD17*D17</f>
        <v>34110.169491525427</v>
      </c>
      <c r="AF17" s="28"/>
      <c r="AG17" s="28">
        <f t="shared" si="7"/>
        <v>0</v>
      </c>
      <c r="AH17" s="28">
        <f>AG17*D17</f>
        <v>0</v>
      </c>
      <c r="AI17" s="28"/>
      <c r="AJ17" s="28">
        <f t="shared" si="12"/>
        <v>0</v>
      </c>
      <c r="AK17" s="28">
        <f t="shared" si="15"/>
        <v>0</v>
      </c>
      <c r="AL17" s="28">
        <f t="shared" si="16"/>
        <v>0</v>
      </c>
      <c r="AM17" s="28">
        <f t="shared" si="16"/>
        <v>0</v>
      </c>
      <c r="AN17" s="28">
        <f t="shared" si="16"/>
        <v>0</v>
      </c>
      <c r="AO17" s="13" t="s">
        <v>19</v>
      </c>
      <c r="AS17" s="4"/>
    </row>
    <row r="18" spans="1:45" ht="24" customHeight="1" x14ac:dyDescent="0.25">
      <c r="A18" s="7">
        <v>11</v>
      </c>
      <c r="B18" s="8" t="s">
        <v>30</v>
      </c>
      <c r="C18" s="7" t="s">
        <v>18</v>
      </c>
      <c r="D18" s="31">
        <v>39</v>
      </c>
      <c r="E18" s="26" t="s">
        <v>20</v>
      </c>
      <c r="F18" s="26">
        <v>18</v>
      </c>
      <c r="G18" s="26">
        <f>D18*F18/1000</f>
        <v>0.70199999999999996</v>
      </c>
      <c r="H18" s="30"/>
      <c r="I18" s="30">
        <f t="shared" si="0"/>
        <v>0</v>
      </c>
      <c r="J18" s="29">
        <f>I18*D18</f>
        <v>0</v>
      </c>
      <c r="K18" s="10">
        <v>850</v>
      </c>
      <c r="L18" s="28">
        <f t="shared" si="10"/>
        <v>720.33898305084745</v>
      </c>
      <c r="M18" s="28">
        <f>L18*D18</f>
        <v>28093.22033898305</v>
      </c>
      <c r="N18" s="28"/>
      <c r="O18" s="28"/>
      <c r="P18" s="28"/>
      <c r="Q18" s="28">
        <v>1550</v>
      </c>
      <c r="R18" s="28">
        <f t="shared" si="2"/>
        <v>1313.5593220338983</v>
      </c>
      <c r="S18" s="28">
        <f>R18*D18</f>
        <v>51228.813559322036</v>
      </c>
      <c r="T18" s="28"/>
      <c r="U18" s="28"/>
      <c r="V18" s="28">
        <f>U18*D18</f>
        <v>0</v>
      </c>
      <c r="W18" s="30">
        <v>1575</v>
      </c>
      <c r="X18" s="29">
        <f t="shared" si="11"/>
        <v>1334.7457627118645</v>
      </c>
      <c r="Y18" s="29">
        <f>X18*D18</f>
        <v>52055.084745762717</v>
      </c>
      <c r="Z18" s="28"/>
      <c r="AA18" s="28">
        <f t="shared" si="5"/>
        <v>0</v>
      </c>
      <c r="AB18" s="28">
        <f t="shared" si="17"/>
        <v>0</v>
      </c>
      <c r="AC18" s="28">
        <v>1150</v>
      </c>
      <c r="AD18" s="28">
        <f t="shared" si="6"/>
        <v>974.57627118644075</v>
      </c>
      <c r="AE18" s="28">
        <f>AD18*D18</f>
        <v>38008.47457627119</v>
      </c>
      <c r="AF18" s="28"/>
      <c r="AG18" s="28">
        <f t="shared" si="7"/>
        <v>0</v>
      </c>
      <c r="AH18" s="28">
        <f>AG18*D18</f>
        <v>0</v>
      </c>
      <c r="AI18" s="28"/>
      <c r="AJ18" s="28">
        <f t="shared" si="12"/>
        <v>0</v>
      </c>
      <c r="AK18" s="28">
        <f t="shared" si="15"/>
        <v>0</v>
      </c>
      <c r="AL18" s="28">
        <f t="shared" si="16"/>
        <v>0</v>
      </c>
      <c r="AM18" s="28">
        <f t="shared" si="16"/>
        <v>0</v>
      </c>
      <c r="AN18" s="28">
        <f t="shared" si="16"/>
        <v>0</v>
      </c>
      <c r="AO18" s="13" t="s">
        <v>19</v>
      </c>
      <c r="AS18" s="4"/>
    </row>
    <row r="19" spans="1:45" ht="24" customHeight="1" x14ac:dyDescent="0.25">
      <c r="A19" s="7">
        <v>12</v>
      </c>
      <c r="B19" s="32" t="s">
        <v>35</v>
      </c>
      <c r="C19" s="7" t="s">
        <v>18</v>
      </c>
      <c r="D19" s="31">
        <v>1</v>
      </c>
      <c r="E19" s="26" t="s">
        <v>20</v>
      </c>
      <c r="F19" s="26"/>
      <c r="G19" s="26"/>
      <c r="H19" s="30"/>
      <c r="I19" s="30">
        <f t="shared" si="0"/>
        <v>0</v>
      </c>
      <c r="J19" s="29">
        <f>I19*D19</f>
        <v>0</v>
      </c>
      <c r="K19" s="10">
        <v>3000</v>
      </c>
      <c r="L19" s="28">
        <f t="shared" si="10"/>
        <v>2542.3728813559323</v>
      </c>
      <c r="M19" s="28">
        <f>L19*D19</f>
        <v>2542.3728813559323</v>
      </c>
      <c r="N19" s="28"/>
      <c r="O19" s="28"/>
      <c r="P19" s="28"/>
      <c r="Q19" s="28">
        <v>13000</v>
      </c>
      <c r="R19" s="28">
        <f t="shared" si="2"/>
        <v>11016.949152542373</v>
      </c>
      <c r="S19" s="28">
        <f>R19*D19</f>
        <v>11016.949152542373</v>
      </c>
      <c r="T19" s="28"/>
      <c r="U19" s="28"/>
      <c r="V19" s="28">
        <f>U19*D19</f>
        <v>0</v>
      </c>
      <c r="W19" s="10"/>
      <c r="X19" s="28">
        <f t="shared" si="11"/>
        <v>0</v>
      </c>
      <c r="Y19" s="28">
        <f>X19*D19</f>
        <v>0</v>
      </c>
      <c r="Z19" s="28"/>
      <c r="AA19" s="28">
        <f t="shared" si="5"/>
        <v>0</v>
      </c>
      <c r="AB19" s="28">
        <f t="shared" si="17"/>
        <v>0</v>
      </c>
      <c r="AC19" s="28">
        <v>0</v>
      </c>
      <c r="AD19" s="28">
        <f t="shared" si="6"/>
        <v>0</v>
      </c>
      <c r="AE19" s="28">
        <f>AD19*D19</f>
        <v>0</v>
      </c>
      <c r="AF19" s="28"/>
      <c r="AG19" s="28">
        <f t="shared" si="7"/>
        <v>0</v>
      </c>
      <c r="AH19" s="28">
        <f>AG19*D19</f>
        <v>0</v>
      </c>
      <c r="AI19" s="28"/>
      <c r="AJ19" s="28">
        <f t="shared" si="12"/>
        <v>0</v>
      </c>
      <c r="AK19" s="28">
        <f t="shared" si="15"/>
        <v>0</v>
      </c>
      <c r="AL19" s="28">
        <f t="shared" si="16"/>
        <v>0</v>
      </c>
      <c r="AM19" s="28">
        <f t="shared" si="16"/>
        <v>0</v>
      </c>
      <c r="AN19" s="28">
        <f t="shared" si="16"/>
        <v>0</v>
      </c>
      <c r="AO19" s="13" t="s">
        <v>19</v>
      </c>
      <c r="AS19" s="4"/>
    </row>
    <row r="20" spans="1:45" ht="24" customHeight="1" x14ac:dyDescent="0.25">
      <c r="A20" s="7">
        <v>13</v>
      </c>
      <c r="B20" s="32" t="s">
        <v>36</v>
      </c>
      <c r="C20" s="7" t="s">
        <v>18</v>
      </c>
      <c r="D20" s="31">
        <v>65</v>
      </c>
      <c r="E20" s="27" t="s">
        <v>20</v>
      </c>
      <c r="F20" s="27">
        <v>0.41</v>
      </c>
      <c r="G20" s="27">
        <f>F20*D20</f>
        <v>26.65</v>
      </c>
      <c r="H20" s="30"/>
      <c r="I20" s="30"/>
      <c r="J20" s="29"/>
      <c r="K20" s="10">
        <v>5300</v>
      </c>
      <c r="L20" s="28">
        <f t="shared" si="10"/>
        <v>4491.5254237288136</v>
      </c>
      <c r="M20" s="28">
        <f>L20*D20</f>
        <v>291949.15254237287</v>
      </c>
      <c r="N20" s="28"/>
      <c r="O20" s="28"/>
      <c r="P20" s="28"/>
      <c r="Q20" s="28">
        <v>6600</v>
      </c>
      <c r="R20" s="28">
        <f t="shared" ref="R20:R32" si="18">Q20/1.18</f>
        <v>5593.2203389830511</v>
      </c>
      <c r="S20" s="28">
        <f>R20*D20</f>
        <v>363559.32203389832</v>
      </c>
      <c r="T20" s="28"/>
      <c r="U20" s="28"/>
      <c r="V20" s="28">
        <f>U20*D20</f>
        <v>0</v>
      </c>
      <c r="W20" s="10">
        <v>10266</v>
      </c>
      <c r="X20" s="29">
        <f t="shared" ref="X20" si="19">W20/1.18</f>
        <v>8700</v>
      </c>
      <c r="Y20" s="29">
        <f>X20*D20</f>
        <v>565500</v>
      </c>
      <c r="Z20" s="28">
        <v>8700</v>
      </c>
      <c r="AA20" s="28"/>
      <c r="AB20" s="28"/>
      <c r="AC20" s="28">
        <v>10180</v>
      </c>
      <c r="AD20" s="28">
        <f t="shared" ref="AD20" si="20">AC20/1.18</f>
        <v>8627.1186440677975</v>
      </c>
      <c r="AE20" s="28">
        <f>AD20*D20</f>
        <v>560762.71186440683</v>
      </c>
      <c r="AF20" s="28">
        <v>8500</v>
      </c>
      <c r="AG20" s="28">
        <f t="shared" ref="AG20" si="21">AF20/1.18</f>
        <v>7203.3898305084749</v>
      </c>
      <c r="AH20" s="28">
        <f>AG20*D20</f>
        <v>468220.3389830509</v>
      </c>
      <c r="AI20" s="28"/>
      <c r="AJ20" s="28"/>
      <c r="AK20" s="28"/>
      <c r="AL20" s="28"/>
      <c r="AM20" s="28"/>
      <c r="AN20" s="28"/>
      <c r="AO20" s="13" t="s">
        <v>19</v>
      </c>
      <c r="AS20" s="4"/>
    </row>
    <row r="21" spans="1:45" ht="24" customHeight="1" x14ac:dyDescent="0.25">
      <c r="A21" s="7">
        <v>14</v>
      </c>
      <c r="B21" s="32" t="s">
        <v>37</v>
      </c>
      <c r="C21" s="7" t="s">
        <v>49</v>
      </c>
      <c r="D21" s="31">
        <v>1100</v>
      </c>
      <c r="E21" s="27" t="s">
        <v>20</v>
      </c>
      <c r="F21" s="27"/>
      <c r="G21" s="27"/>
      <c r="H21" s="30"/>
      <c r="I21" s="30"/>
      <c r="J21" s="29"/>
      <c r="K21" s="10">
        <v>28</v>
      </c>
      <c r="L21" s="28">
        <f t="shared" si="10"/>
        <v>23.728813559322035</v>
      </c>
      <c r="M21" s="28">
        <f>L21*D21</f>
        <v>26101.694915254237</v>
      </c>
      <c r="N21" s="28"/>
      <c r="O21" s="28"/>
      <c r="P21" s="24"/>
      <c r="Q21" s="29">
        <v>54.6</v>
      </c>
      <c r="R21" s="29">
        <f t="shared" si="18"/>
        <v>46.271186440677972</v>
      </c>
      <c r="S21" s="29">
        <f>R21*D21</f>
        <v>50898.305084745771</v>
      </c>
      <c r="T21" s="28">
        <v>37</v>
      </c>
      <c r="U21" s="28">
        <f t="shared" ref="U21:U30" si="22">T21/1.18</f>
        <v>31.35593220338983</v>
      </c>
      <c r="V21" s="28">
        <f>U21*D21</f>
        <v>34491.52542372881</v>
      </c>
      <c r="W21" s="10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3" t="s">
        <v>19</v>
      </c>
      <c r="AS21" s="4"/>
    </row>
    <row r="22" spans="1:45" ht="24" customHeight="1" x14ac:dyDescent="0.25">
      <c r="A22" s="7">
        <v>15</v>
      </c>
      <c r="B22" s="32" t="s">
        <v>38</v>
      </c>
      <c r="C22" s="7" t="s">
        <v>49</v>
      </c>
      <c r="D22" s="31">
        <v>2100</v>
      </c>
      <c r="E22" s="27" t="s">
        <v>20</v>
      </c>
      <c r="F22" s="27"/>
      <c r="G22" s="27"/>
      <c r="H22" s="30"/>
      <c r="I22" s="30"/>
      <c r="J22" s="29"/>
      <c r="K22" s="10">
        <v>40</v>
      </c>
      <c r="L22" s="28">
        <f t="shared" si="10"/>
        <v>33.898305084745765</v>
      </c>
      <c r="M22" s="28">
        <f>L22*D22</f>
        <v>71186.440677966108</v>
      </c>
      <c r="N22" s="28"/>
      <c r="O22" s="28"/>
      <c r="P22" s="24"/>
      <c r="Q22" s="29">
        <v>74.099999999999994</v>
      </c>
      <c r="R22" s="29">
        <f t="shared" si="18"/>
        <v>62.796610169491522</v>
      </c>
      <c r="S22" s="29">
        <f>R22*D22</f>
        <v>131872.88135593219</v>
      </c>
      <c r="T22" s="28">
        <v>50</v>
      </c>
      <c r="U22" s="28">
        <f t="shared" si="22"/>
        <v>42.372881355932208</v>
      </c>
      <c r="V22" s="28">
        <f>U22*D22</f>
        <v>88983.050847457635</v>
      </c>
      <c r="W22" s="10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13" t="s">
        <v>19</v>
      </c>
      <c r="AS22" s="4"/>
    </row>
    <row r="23" spans="1:45" ht="24" customHeight="1" x14ac:dyDescent="0.25">
      <c r="A23" s="7">
        <v>16</v>
      </c>
      <c r="B23" s="32" t="s">
        <v>39</v>
      </c>
      <c r="C23" s="7" t="s">
        <v>49</v>
      </c>
      <c r="D23" s="31">
        <v>2125</v>
      </c>
      <c r="E23" s="27" t="s">
        <v>20</v>
      </c>
      <c r="F23" s="27"/>
      <c r="G23" s="27"/>
      <c r="H23" s="30"/>
      <c r="I23" s="30"/>
      <c r="J23" s="29"/>
      <c r="K23" s="10">
        <v>8</v>
      </c>
      <c r="L23" s="28">
        <f t="shared" si="10"/>
        <v>6.7796610169491531</v>
      </c>
      <c r="M23" s="28">
        <f>L23*D23</f>
        <v>14406.77966101695</v>
      </c>
      <c r="N23" s="28"/>
      <c r="O23" s="28"/>
      <c r="P23" s="24"/>
      <c r="Q23" s="29">
        <v>13.08</v>
      </c>
      <c r="R23" s="29">
        <f t="shared" si="18"/>
        <v>11.084745762711865</v>
      </c>
      <c r="S23" s="29">
        <f>R23*D23</f>
        <v>23555.084745762713</v>
      </c>
      <c r="T23" s="28">
        <v>8.5</v>
      </c>
      <c r="U23" s="28">
        <f t="shared" si="22"/>
        <v>7.2033898305084749</v>
      </c>
      <c r="V23" s="28">
        <f>U23*D23</f>
        <v>15307.203389830509</v>
      </c>
      <c r="W23" s="10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13" t="s">
        <v>19</v>
      </c>
      <c r="AS23" s="4"/>
    </row>
    <row r="24" spans="1:45" ht="24" customHeight="1" x14ac:dyDescent="0.25">
      <c r="A24" s="7">
        <v>17</v>
      </c>
      <c r="B24" s="32" t="s">
        <v>40</v>
      </c>
      <c r="C24" s="7" t="s">
        <v>49</v>
      </c>
      <c r="D24" s="31">
        <v>2050</v>
      </c>
      <c r="E24" s="27" t="s">
        <v>20</v>
      </c>
      <c r="F24" s="27"/>
      <c r="G24" s="27"/>
      <c r="H24" s="30"/>
      <c r="I24" s="30"/>
      <c r="J24" s="29"/>
      <c r="K24" s="10">
        <v>4</v>
      </c>
      <c r="L24" s="28">
        <f t="shared" si="10"/>
        <v>3.3898305084745766</v>
      </c>
      <c r="M24" s="28">
        <f>L24*D24</f>
        <v>6949.1525423728817</v>
      </c>
      <c r="N24" s="28"/>
      <c r="O24" s="28"/>
      <c r="P24" s="24"/>
      <c r="Q24" s="29">
        <v>5.67</v>
      </c>
      <c r="R24" s="29">
        <f t="shared" si="18"/>
        <v>4.8050847457627119</v>
      </c>
      <c r="S24" s="29">
        <f>R24*D24</f>
        <v>9850.4237288135591</v>
      </c>
      <c r="T24" s="28">
        <v>4</v>
      </c>
      <c r="U24" s="28">
        <f t="shared" si="22"/>
        <v>3.3898305084745766</v>
      </c>
      <c r="V24" s="28">
        <f>U24*D24</f>
        <v>6949.1525423728817</v>
      </c>
      <c r="W24" s="10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13" t="s">
        <v>19</v>
      </c>
      <c r="AS24" s="4"/>
    </row>
    <row r="25" spans="1:45" ht="24" customHeight="1" x14ac:dyDescent="0.25">
      <c r="A25" s="7">
        <v>18</v>
      </c>
      <c r="B25" s="32" t="s">
        <v>41</v>
      </c>
      <c r="C25" s="7" t="s">
        <v>49</v>
      </c>
      <c r="D25" s="31">
        <v>2075</v>
      </c>
      <c r="E25" s="27" t="s">
        <v>20</v>
      </c>
      <c r="F25" s="27"/>
      <c r="G25" s="27"/>
      <c r="H25" s="30"/>
      <c r="I25" s="30"/>
      <c r="J25" s="29"/>
      <c r="K25" s="10">
        <v>8</v>
      </c>
      <c r="L25" s="28">
        <f t="shared" si="10"/>
        <v>6.7796610169491531</v>
      </c>
      <c r="M25" s="28">
        <f>L25*D25</f>
        <v>14067.796610169493</v>
      </c>
      <c r="N25" s="28"/>
      <c r="O25" s="28"/>
      <c r="P25" s="24"/>
      <c r="Q25" s="29">
        <v>11.43</v>
      </c>
      <c r="R25" s="29">
        <f t="shared" si="18"/>
        <v>9.6864406779661021</v>
      </c>
      <c r="S25" s="29">
        <f>R25*D25</f>
        <v>20099.364406779663</v>
      </c>
      <c r="T25" s="28">
        <v>8</v>
      </c>
      <c r="U25" s="28">
        <f t="shared" si="22"/>
        <v>6.7796610169491531</v>
      </c>
      <c r="V25" s="28">
        <f>U25*D25</f>
        <v>14067.796610169493</v>
      </c>
      <c r="W25" s="10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13" t="s">
        <v>19</v>
      </c>
      <c r="AS25" s="4"/>
    </row>
    <row r="26" spans="1:45" ht="24" customHeight="1" x14ac:dyDescent="0.25">
      <c r="A26" s="7">
        <v>19</v>
      </c>
      <c r="B26" s="32" t="s">
        <v>42</v>
      </c>
      <c r="C26" s="7" t="s">
        <v>49</v>
      </c>
      <c r="D26" s="31">
        <v>1075</v>
      </c>
      <c r="E26" s="27" t="s">
        <v>20</v>
      </c>
      <c r="F26" s="27"/>
      <c r="G26" s="27"/>
      <c r="H26" s="30"/>
      <c r="I26" s="30"/>
      <c r="J26" s="29"/>
      <c r="K26" s="10">
        <v>10</v>
      </c>
      <c r="L26" s="28">
        <f t="shared" si="10"/>
        <v>8.4745762711864412</v>
      </c>
      <c r="M26" s="28">
        <f>L26*D26</f>
        <v>9110.1694915254247</v>
      </c>
      <c r="N26" s="28"/>
      <c r="O26" s="28"/>
      <c r="P26" s="24"/>
      <c r="Q26" s="29">
        <v>15.6</v>
      </c>
      <c r="R26" s="29">
        <f t="shared" si="18"/>
        <v>13.220338983050848</v>
      </c>
      <c r="S26" s="29">
        <f>R26*D26</f>
        <v>14211.864406779661</v>
      </c>
      <c r="T26" s="28">
        <v>10.5</v>
      </c>
      <c r="U26" s="28">
        <f t="shared" si="22"/>
        <v>8.898305084745763</v>
      </c>
      <c r="V26" s="28">
        <f>U26*D26</f>
        <v>9565.6779661016953</v>
      </c>
      <c r="W26" s="10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13" t="s">
        <v>19</v>
      </c>
      <c r="AS26" s="4"/>
    </row>
    <row r="27" spans="1:45" ht="24" customHeight="1" x14ac:dyDescent="0.25">
      <c r="A27" s="7">
        <v>20</v>
      </c>
      <c r="B27" s="32" t="s">
        <v>43</v>
      </c>
      <c r="C27" s="7" t="s">
        <v>49</v>
      </c>
      <c r="D27" s="31">
        <v>2050</v>
      </c>
      <c r="E27" s="27" t="s">
        <v>20</v>
      </c>
      <c r="F27" s="27"/>
      <c r="G27" s="27"/>
      <c r="H27" s="30"/>
      <c r="I27" s="30"/>
      <c r="J27" s="29"/>
      <c r="K27" s="10">
        <v>70</v>
      </c>
      <c r="L27" s="28">
        <f t="shared" si="10"/>
        <v>59.322033898305087</v>
      </c>
      <c r="M27" s="28">
        <f>L27*D27</f>
        <v>121610.16949152543</v>
      </c>
      <c r="N27" s="28"/>
      <c r="O27" s="28"/>
      <c r="P27" s="24"/>
      <c r="Q27" s="29">
        <v>100.8</v>
      </c>
      <c r="R27" s="29">
        <f t="shared" si="18"/>
        <v>85.423728813559322</v>
      </c>
      <c r="S27" s="29">
        <f>R27*D27</f>
        <v>175118.64406779662</v>
      </c>
      <c r="T27" s="28">
        <v>75</v>
      </c>
      <c r="U27" s="28">
        <f t="shared" si="22"/>
        <v>63.559322033898312</v>
      </c>
      <c r="V27" s="28">
        <f>U27*D27</f>
        <v>130296.61016949154</v>
      </c>
      <c r="W27" s="10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13" t="s">
        <v>19</v>
      </c>
      <c r="AS27" s="4"/>
    </row>
    <row r="28" spans="1:45" ht="24" customHeight="1" x14ac:dyDescent="0.25">
      <c r="A28" s="7">
        <v>21</v>
      </c>
      <c r="B28" s="32" t="s">
        <v>44</v>
      </c>
      <c r="C28" s="7" t="s">
        <v>49</v>
      </c>
      <c r="D28" s="31">
        <v>21</v>
      </c>
      <c r="E28" s="27" t="s">
        <v>20</v>
      </c>
      <c r="F28" s="27"/>
      <c r="G28" s="27"/>
      <c r="H28" s="30"/>
      <c r="I28" s="30"/>
      <c r="J28" s="29"/>
      <c r="K28" s="10">
        <v>200</v>
      </c>
      <c r="L28" s="28">
        <f t="shared" si="10"/>
        <v>169.49152542372883</v>
      </c>
      <c r="M28" s="28">
        <f>L28*D28</f>
        <v>3559.3220338983056</v>
      </c>
      <c r="N28" s="28"/>
      <c r="O28" s="28"/>
      <c r="P28" s="24"/>
      <c r="Q28" s="29">
        <v>363.6</v>
      </c>
      <c r="R28" s="29">
        <f t="shared" si="18"/>
        <v>308.13559322033905</v>
      </c>
      <c r="S28" s="29">
        <f>R28*D28</f>
        <v>6470.8474576271201</v>
      </c>
      <c r="T28" s="28">
        <v>280</v>
      </c>
      <c r="U28" s="28">
        <f t="shared" si="22"/>
        <v>237.28813559322035</v>
      </c>
      <c r="V28" s="28">
        <f>U28*D28</f>
        <v>4983.0508474576272</v>
      </c>
      <c r="W28" s="10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13" t="s">
        <v>19</v>
      </c>
      <c r="AS28" s="4"/>
    </row>
    <row r="29" spans="1:45" ht="24" customHeight="1" x14ac:dyDescent="0.25">
      <c r="A29" s="7">
        <v>22</v>
      </c>
      <c r="B29" s="32" t="s">
        <v>45</v>
      </c>
      <c r="C29" s="7" t="s">
        <v>49</v>
      </c>
      <c r="D29" s="31">
        <v>1100</v>
      </c>
      <c r="E29" s="27" t="s">
        <v>20</v>
      </c>
      <c r="F29" s="27"/>
      <c r="G29" s="27"/>
      <c r="H29" s="30"/>
      <c r="I29" s="30"/>
      <c r="J29" s="29"/>
      <c r="K29" s="10">
        <v>28</v>
      </c>
      <c r="L29" s="28">
        <f t="shared" si="10"/>
        <v>23.728813559322035</v>
      </c>
      <c r="M29" s="28">
        <f>L29*D29</f>
        <v>26101.694915254237</v>
      </c>
      <c r="N29" s="28"/>
      <c r="O29" s="28"/>
      <c r="P29" s="24"/>
      <c r="Q29" s="29">
        <v>40.799999999999997</v>
      </c>
      <c r="R29" s="29">
        <f t="shared" si="18"/>
        <v>34.576271186440678</v>
      </c>
      <c r="S29" s="29">
        <f>R29*D29</f>
        <v>38033.898305084746</v>
      </c>
      <c r="T29" s="28">
        <v>28</v>
      </c>
      <c r="U29" s="28">
        <f t="shared" si="22"/>
        <v>23.728813559322035</v>
      </c>
      <c r="V29" s="28">
        <f>U29*D29</f>
        <v>26101.694915254237</v>
      </c>
      <c r="W29" s="10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13" t="s">
        <v>19</v>
      </c>
      <c r="AS29" s="4"/>
    </row>
    <row r="30" spans="1:45" ht="24" customHeight="1" x14ac:dyDescent="0.25">
      <c r="A30" s="7">
        <v>23</v>
      </c>
      <c r="B30" s="32" t="s">
        <v>46</v>
      </c>
      <c r="C30" s="7" t="s">
        <v>49</v>
      </c>
      <c r="D30" s="31">
        <v>2100</v>
      </c>
      <c r="E30" s="27" t="s">
        <v>20</v>
      </c>
      <c r="F30" s="27"/>
      <c r="G30" s="27"/>
      <c r="H30" s="30"/>
      <c r="I30" s="30"/>
      <c r="J30" s="29"/>
      <c r="K30" s="10">
        <v>22.13</v>
      </c>
      <c r="L30" s="28">
        <f t="shared" si="10"/>
        <v>18.754237288135592</v>
      </c>
      <c r="M30" s="28">
        <f>L30*D30</f>
        <v>39383.898305084746</v>
      </c>
      <c r="N30" s="28"/>
      <c r="O30" s="28"/>
      <c r="P30" s="24"/>
      <c r="Q30" s="29">
        <v>32.700000000000003</v>
      </c>
      <c r="R30" s="29">
        <f t="shared" si="18"/>
        <v>27.711864406779664</v>
      </c>
      <c r="S30" s="29">
        <f>R30*D30</f>
        <v>58194.915254237298</v>
      </c>
      <c r="T30" s="28">
        <v>22</v>
      </c>
      <c r="U30" s="28">
        <f t="shared" si="22"/>
        <v>18.64406779661017</v>
      </c>
      <c r="V30" s="28">
        <f>U30*D30</f>
        <v>39152.542372881355</v>
      </c>
      <c r="W30" s="10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13" t="s">
        <v>19</v>
      </c>
      <c r="AS30" s="4"/>
    </row>
    <row r="31" spans="1:45" ht="24" customHeight="1" x14ac:dyDescent="0.25">
      <c r="A31" s="7">
        <v>24</v>
      </c>
      <c r="B31" s="32" t="s">
        <v>47</v>
      </c>
      <c r="C31" s="7" t="s">
        <v>18</v>
      </c>
      <c r="D31" s="31">
        <v>6</v>
      </c>
      <c r="E31" s="27" t="s">
        <v>20</v>
      </c>
      <c r="F31" s="27"/>
      <c r="G31" s="27"/>
      <c r="H31" s="30"/>
      <c r="I31" s="30"/>
      <c r="J31" s="29"/>
      <c r="K31" s="10">
        <v>1000</v>
      </c>
      <c r="L31" s="28">
        <f t="shared" si="10"/>
        <v>847.45762711864415</v>
      </c>
      <c r="M31" s="28">
        <f>L31*D31</f>
        <v>5084.7457627118647</v>
      </c>
      <c r="N31" s="28"/>
      <c r="O31" s="28"/>
      <c r="P31" s="28"/>
      <c r="Q31" s="28">
        <v>300</v>
      </c>
      <c r="R31" s="28">
        <f t="shared" si="18"/>
        <v>254.23728813559325</v>
      </c>
      <c r="S31" s="28">
        <f>R31*A31</f>
        <v>6101.6949152542384</v>
      </c>
      <c r="T31" s="28"/>
      <c r="U31" s="28"/>
      <c r="V31" s="28"/>
      <c r="W31" s="10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13" t="s">
        <v>19</v>
      </c>
      <c r="AS31" s="4"/>
    </row>
    <row r="32" spans="1:45" ht="24" customHeight="1" x14ac:dyDescent="0.25">
      <c r="A32" s="7">
        <v>25</v>
      </c>
      <c r="B32" s="32" t="s">
        <v>48</v>
      </c>
      <c r="C32" s="7" t="s">
        <v>18</v>
      </c>
      <c r="D32" s="31">
        <v>7</v>
      </c>
      <c r="E32" s="27" t="s">
        <v>20</v>
      </c>
      <c r="F32" s="27"/>
      <c r="G32" s="27"/>
      <c r="H32" s="30"/>
      <c r="I32" s="30"/>
      <c r="J32" s="29"/>
      <c r="K32" s="10">
        <v>200</v>
      </c>
      <c r="L32" s="28">
        <f t="shared" si="10"/>
        <v>169.49152542372883</v>
      </c>
      <c r="M32" s="28">
        <f>L32*D32</f>
        <v>1186.4406779661017</v>
      </c>
      <c r="N32" s="28"/>
      <c r="O32" s="28"/>
      <c r="P32" s="28"/>
      <c r="Q32" s="28">
        <v>1200</v>
      </c>
      <c r="R32" s="28">
        <f t="shared" si="18"/>
        <v>1016.949152542373</v>
      </c>
      <c r="S32" s="28">
        <f>R32*A32</f>
        <v>25423.728813559326</v>
      </c>
      <c r="T32" s="28"/>
      <c r="U32" s="28"/>
      <c r="V32" s="28"/>
      <c r="W32" s="10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13" t="s">
        <v>19</v>
      </c>
      <c r="AS32" s="4"/>
    </row>
    <row r="33" spans="1:45" ht="22.5" customHeight="1" x14ac:dyDescent="0.25">
      <c r="A33" s="7">
        <v>17</v>
      </c>
      <c r="B33" s="17" t="s">
        <v>22</v>
      </c>
      <c r="C33" s="18" t="s">
        <v>18</v>
      </c>
      <c r="D33" s="9">
        <v>1</v>
      </c>
      <c r="E33" s="11" t="s">
        <v>23</v>
      </c>
      <c r="F33" s="12" t="s">
        <v>21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0"/>
      <c r="AO33" s="13" t="s">
        <v>24</v>
      </c>
      <c r="AS33" s="4"/>
    </row>
    <row r="34" spans="1:45" ht="22.5" customHeight="1" x14ac:dyDescent="0.25">
      <c r="A34" s="7">
        <v>18</v>
      </c>
      <c r="B34" s="17" t="s">
        <v>22</v>
      </c>
      <c r="C34" s="18" t="s">
        <v>18</v>
      </c>
      <c r="D34" s="9">
        <v>1</v>
      </c>
      <c r="E34" s="11" t="s">
        <v>23</v>
      </c>
      <c r="F34" s="12" t="s">
        <v>21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0"/>
      <c r="AO34" s="13" t="s">
        <v>24</v>
      </c>
      <c r="AS34" s="4"/>
    </row>
    <row r="35" spans="1:45" ht="22.5" customHeight="1" x14ac:dyDescent="0.25">
      <c r="A35" s="7">
        <v>19</v>
      </c>
      <c r="B35" s="17" t="s">
        <v>22</v>
      </c>
      <c r="C35" s="18" t="s">
        <v>18</v>
      </c>
      <c r="D35" s="9">
        <v>1</v>
      </c>
      <c r="E35" s="11" t="s">
        <v>23</v>
      </c>
      <c r="F35" s="12" t="s">
        <v>21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0"/>
      <c r="AO35" s="13" t="s">
        <v>24</v>
      </c>
      <c r="AS35" s="4"/>
    </row>
    <row r="36" spans="1:45" ht="22.5" customHeight="1" x14ac:dyDescent="0.25">
      <c r="A36" s="7">
        <v>20</v>
      </c>
      <c r="B36" s="17" t="s">
        <v>22</v>
      </c>
      <c r="C36" s="18" t="s">
        <v>18</v>
      </c>
      <c r="D36" s="9">
        <v>1</v>
      </c>
      <c r="E36" s="11" t="s">
        <v>23</v>
      </c>
      <c r="F36" s="12" t="s">
        <v>21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0"/>
      <c r="AO36" s="13" t="s">
        <v>24</v>
      </c>
      <c r="AS36" s="4"/>
    </row>
    <row r="37" spans="1:45" ht="22.5" customHeight="1" x14ac:dyDescent="0.25">
      <c r="A37" s="7">
        <v>21</v>
      </c>
      <c r="B37" s="17" t="s">
        <v>22</v>
      </c>
      <c r="C37" s="18" t="s">
        <v>18</v>
      </c>
      <c r="D37" s="9">
        <v>1</v>
      </c>
      <c r="E37" s="11" t="s">
        <v>23</v>
      </c>
      <c r="F37" s="12" t="s">
        <v>21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0"/>
      <c r="AO37" s="13" t="s">
        <v>24</v>
      </c>
      <c r="AS37" s="4"/>
    </row>
    <row r="38" spans="1:45" ht="22.5" customHeight="1" x14ac:dyDescent="0.25">
      <c r="A38" s="7">
        <v>22</v>
      </c>
      <c r="B38" s="17" t="s">
        <v>22</v>
      </c>
      <c r="C38" s="18" t="s">
        <v>18</v>
      </c>
      <c r="D38" s="9">
        <v>1</v>
      </c>
      <c r="E38" s="11" t="s">
        <v>23</v>
      </c>
      <c r="F38" s="12" t="s">
        <v>21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0"/>
      <c r="AO38" s="13" t="s">
        <v>24</v>
      </c>
      <c r="AS38" s="4"/>
    </row>
    <row r="39" spans="1:45" ht="22.5" customHeight="1" x14ac:dyDescent="0.25">
      <c r="A39" s="7">
        <v>23</v>
      </c>
      <c r="B39" s="17" t="s">
        <v>25</v>
      </c>
      <c r="C39" s="18" t="s">
        <v>18</v>
      </c>
      <c r="D39" s="9">
        <v>1</v>
      </c>
      <c r="E39" s="11" t="s">
        <v>23</v>
      </c>
      <c r="F39" s="12" t="s">
        <v>21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0"/>
      <c r="AO39" s="13" t="s">
        <v>24</v>
      </c>
      <c r="AS39" s="4"/>
    </row>
    <row r="40" spans="1:45" ht="13.5" customHeight="1" x14ac:dyDescent="0.25">
      <c r="A40" s="7">
        <v>24</v>
      </c>
      <c r="B40" s="17" t="s">
        <v>26</v>
      </c>
      <c r="C40" s="18" t="s">
        <v>18</v>
      </c>
      <c r="D40" s="9">
        <v>13</v>
      </c>
      <c r="E40" s="11" t="s">
        <v>23</v>
      </c>
      <c r="F40" s="12" t="s">
        <v>21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0"/>
      <c r="AO40" s="13" t="s">
        <v>24</v>
      </c>
      <c r="AS40" s="4"/>
    </row>
    <row r="41" spans="1:45" ht="13.5" customHeight="1" x14ac:dyDescent="0.25">
      <c r="A41" s="7">
        <v>25</v>
      </c>
      <c r="B41" s="17" t="s">
        <v>27</v>
      </c>
      <c r="C41" s="18" t="s">
        <v>18</v>
      </c>
      <c r="D41" s="9">
        <v>6</v>
      </c>
      <c r="E41" s="11" t="s">
        <v>23</v>
      </c>
      <c r="F41" s="12" t="s">
        <v>21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0"/>
      <c r="AO41" s="13" t="s">
        <v>24</v>
      </c>
      <c r="AS41" s="4"/>
    </row>
    <row r="42" spans="1:45" x14ac:dyDescent="0.25">
      <c r="A42" s="20"/>
      <c r="B42" s="21" t="s">
        <v>28</v>
      </c>
      <c r="C42" s="22"/>
      <c r="D42" s="22"/>
      <c r="E42" s="22"/>
      <c r="F42" s="22"/>
      <c r="G42" s="22"/>
      <c r="H42" s="22"/>
      <c r="I42" s="22"/>
      <c r="J42" s="19">
        <f>SUM(J8:J41)</f>
        <v>3045000</v>
      </c>
      <c r="K42" s="22"/>
      <c r="L42" s="22"/>
      <c r="M42" s="19">
        <f>SUM(M8:M41)</f>
        <v>5736968.6440677978</v>
      </c>
      <c r="N42" s="19"/>
      <c r="O42" s="19"/>
      <c r="P42" s="19"/>
      <c r="Q42" s="22"/>
      <c r="R42" s="22"/>
      <c r="S42" s="19">
        <f>SUM(S8:S41)</f>
        <v>2771018.0932203387</v>
      </c>
      <c r="T42" s="19"/>
      <c r="U42" s="19"/>
      <c r="V42" s="19"/>
      <c r="W42" s="22"/>
      <c r="X42" s="22"/>
      <c r="Y42" s="19">
        <f>SUM(Y8:Y41)</f>
        <v>7619080.5084745772</v>
      </c>
      <c r="Z42" s="19"/>
      <c r="AA42" s="19"/>
      <c r="AB42" s="19">
        <f>SUM(AB8:AB41)</f>
        <v>2941101.6949152546</v>
      </c>
      <c r="AC42" s="19"/>
      <c r="AD42" s="19"/>
      <c r="AE42" s="19">
        <f>SUM(AE8:AE41)</f>
        <v>6624661.0169491535</v>
      </c>
      <c r="AF42" s="19"/>
      <c r="AG42" s="19"/>
      <c r="AH42" s="19">
        <f>SUM(AH8:AH41)</f>
        <v>2375000</v>
      </c>
      <c r="AI42" s="19"/>
      <c r="AJ42" s="19"/>
      <c r="AK42" s="19">
        <f>SUM(AK8:AK41)</f>
        <v>2364406.7796610175</v>
      </c>
      <c r="AL42" s="19"/>
      <c r="AM42" s="19"/>
      <c r="AN42" s="19">
        <f>SUM(AN8:AN41)</f>
        <v>5487372.8813559329</v>
      </c>
      <c r="AO42" s="13"/>
    </row>
    <row r="43" spans="1:45" x14ac:dyDescent="0.25">
      <c r="D43" s="23"/>
    </row>
    <row r="44" spans="1:45" x14ac:dyDescent="0.25">
      <c r="B44" s="37" t="s">
        <v>57</v>
      </c>
      <c r="C44" s="37"/>
      <c r="D44" s="37"/>
      <c r="E44" s="37"/>
    </row>
  </sheetData>
  <mergeCells count="24">
    <mergeCell ref="AI1:AK1"/>
    <mergeCell ref="AN6:AN7"/>
    <mergeCell ref="AO6:AO7"/>
    <mergeCell ref="Q6:S6"/>
    <mergeCell ref="W6:Y6"/>
    <mergeCell ref="AL6:AL7"/>
    <mergeCell ref="AM6:AM7"/>
    <mergeCell ref="AI6:AK6"/>
    <mergeCell ref="A3:AO3"/>
    <mergeCell ref="A6:A7"/>
    <mergeCell ref="B6:B7"/>
    <mergeCell ref="C6:C7"/>
    <mergeCell ref="D6:D7"/>
    <mergeCell ref="E6:E7"/>
    <mergeCell ref="F6:F7"/>
    <mergeCell ref="G6:G7"/>
    <mergeCell ref="AC6:AE6"/>
    <mergeCell ref="AF6:AH6"/>
    <mergeCell ref="N6:P6"/>
    <mergeCell ref="T6:V6"/>
    <mergeCell ref="B44:E44"/>
    <mergeCell ref="H6:J6"/>
    <mergeCell ref="Z6:AB6"/>
    <mergeCell ref="K6:M6"/>
  </mergeCells>
  <pageMargins left="0" right="0" top="0.15748031496062992" bottom="0" header="0" footer="0"/>
  <pageSetup paperSize="9" scale="49" fitToWidth="2" orientation="landscape" r:id="rId1"/>
  <colBreaks count="1" manualBreakCount="1">
    <brk id="41" min="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Реализация</vt:lpstr>
      <vt:lpstr>Лист1</vt:lpstr>
      <vt:lpstr>Лист2</vt:lpstr>
      <vt:lpstr>Лист3</vt:lpstr>
      <vt:lpstr>Реализация!Заголовки_для_печати</vt:lpstr>
      <vt:lpstr>Реализация!Область_печати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Шматов Антон Владимирович</dc:creator>
  <cp:lastModifiedBy>Шматов Антон Владимирович</cp:lastModifiedBy>
  <cp:lastPrinted>2018-10-25T10:31:53Z</cp:lastPrinted>
  <dcterms:created xsi:type="dcterms:W3CDTF">2018-05-14T12:40:51Z</dcterms:created>
  <dcterms:modified xsi:type="dcterms:W3CDTF">2018-10-25T12:55:33Z</dcterms:modified>
</cp:coreProperties>
</file>