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10"/>
  </bookViews>
  <sheets>
    <sheet name="Реализация" sheetId="4" r:id="rId1"/>
    <sheet name="Лист1" sheetId="1" r:id="rId2"/>
    <sheet name="Лист2" sheetId="2" r:id="rId3"/>
    <sheet name="Лист3" sheetId="3" r:id="rId4"/>
  </sheets>
  <definedNames>
    <definedName name="_xlnm.Print_Titles" localSheetId="0">Реализация!$15:$15</definedName>
    <definedName name="_xlnm.Print_Area" localSheetId="0">Реализация!$A$1:$AC$27</definedName>
  </definedNames>
  <calcPr calcId="145621"/>
</workbook>
</file>

<file path=xl/calcChain.xml><?xml version="1.0" encoding="utf-8"?>
<calcChain xmlns="http://schemas.openxmlformats.org/spreadsheetml/2006/main">
  <c r="S10" i="4" l="1"/>
  <c r="P9" i="4"/>
  <c r="V8" i="4"/>
  <c r="V7" i="4"/>
  <c r="U10" i="4"/>
  <c r="V10" i="4" s="1"/>
  <c r="R10" i="4"/>
  <c r="O10" i="4"/>
  <c r="P10" i="4" s="1"/>
  <c r="L10" i="4"/>
  <c r="M10" i="4" s="1"/>
  <c r="U9" i="4"/>
  <c r="V9" i="4" s="1"/>
  <c r="R9" i="4"/>
  <c r="S9" i="4" s="1"/>
  <c r="O9" i="4"/>
  <c r="L9" i="4"/>
  <c r="M9" i="4" s="1"/>
  <c r="U8" i="4"/>
  <c r="R8" i="4"/>
  <c r="S8" i="4" s="1"/>
  <c r="O8" i="4"/>
  <c r="P8" i="4" s="1"/>
  <c r="L8" i="4"/>
  <c r="M8" i="4" s="1"/>
  <c r="U7" i="4"/>
  <c r="R7" i="4"/>
  <c r="S7" i="4" s="1"/>
  <c r="O7" i="4"/>
  <c r="P7" i="4" s="1"/>
  <c r="L7" i="4"/>
  <c r="M7" i="4" s="1"/>
  <c r="I10" i="4"/>
  <c r="J10" i="4" s="1"/>
  <c r="I7" i="4"/>
  <c r="J7" i="4" s="1"/>
  <c r="X10" i="4"/>
  <c r="Y10" i="4" s="1"/>
  <c r="X9" i="4"/>
  <c r="Y9" i="4" s="1"/>
  <c r="X8" i="4"/>
  <c r="Y8" i="4" s="1"/>
  <c r="X7" i="4"/>
  <c r="Y7" i="4" s="1"/>
  <c r="G10" i="4"/>
  <c r="G9" i="4"/>
  <c r="G8" i="4"/>
  <c r="G7" i="4"/>
  <c r="J11" i="4" l="1"/>
  <c r="V11" i="4"/>
  <c r="M11" i="4"/>
  <c r="P11" i="4"/>
  <c r="S11" i="4"/>
  <c r="Y11" i="4"/>
  <c r="Q17" i="4" l="1"/>
  <c r="G17" i="4"/>
  <c r="U17" i="4" l="1"/>
  <c r="V17" i="4" s="1"/>
  <c r="V18" i="4" s="1"/>
  <c r="O17" i="4"/>
  <c r="P17" i="4" s="1"/>
  <c r="L17" i="4"/>
  <c r="M17" i="4" s="1"/>
  <c r="M18" i="4" l="1"/>
  <c r="P18" i="4"/>
  <c r="I17" i="4"/>
  <c r="R17" i="4"/>
  <c r="S17" i="4" s="1"/>
  <c r="S18" i="4" l="1"/>
  <c r="AA17" i="4"/>
  <c r="AB17" i="4" s="1"/>
  <c r="AB18" i="4" l="1"/>
  <c r="X17" i="4" l="1"/>
  <c r="Y17" i="4" s="1"/>
  <c r="Y18" i="4" l="1"/>
  <c r="J17" i="4"/>
  <c r="J18" i="4" l="1"/>
</calcChain>
</file>

<file path=xl/sharedStrings.xml><?xml version="1.0" encoding="utf-8"?>
<sst xmlns="http://schemas.openxmlformats.org/spreadsheetml/2006/main" count="93" uniqueCount="34">
  <si>
    <t>№</t>
  </si>
  <si>
    <t>Материалы</t>
  </si>
  <si>
    <t>Цена, руб без НДС</t>
  </si>
  <si>
    <t>Решение</t>
  </si>
  <si>
    <t>Филиал балансодержатель</t>
  </si>
  <si>
    <t>Вес детали, т</t>
  </si>
  <si>
    <t>ООО "Промышленные технологии"</t>
  </si>
  <si>
    <t>ООО "Златмет"</t>
  </si>
  <si>
    <t>ООО "Стройтрансмет"</t>
  </si>
  <si>
    <t>ООО "Эдельвейс"</t>
  </si>
  <si>
    <t>Цена, руб с НДС</t>
  </si>
  <si>
    <t>Сумма, руб без НДС</t>
  </si>
  <si>
    <t>ШТ</t>
  </si>
  <si>
    <t>Реализация</t>
  </si>
  <si>
    <t>РВД "Троицк"</t>
  </si>
  <si>
    <t>Повторное размещение</t>
  </si>
  <si>
    <t>Итого</t>
  </si>
  <si>
    <t>Общий вес, т</t>
  </si>
  <si>
    <t>Поддоны оттайки// б/у</t>
  </si>
  <si>
    <t>ООО "ПКФ "Садко"</t>
  </si>
  <si>
    <t>ООО "ПКФ "Энергосталь"</t>
  </si>
  <si>
    <t>Тележка КВЗ-И2 Б/У без пружин</t>
  </si>
  <si>
    <t>Холодильная установка БУ (FAL 056/7) Комплектация № 1 (частично отсутствуют вентиляторы, направляющие,  соединительные трубки и трубки коллекторов)</t>
  </si>
  <si>
    <t>Холодильная установка БУ (FAL 056/7) Комплектация № 2 (отсутствует конденсатор, вентилятор, двигатель компрессора)</t>
  </si>
  <si>
    <t>Холодильная установка БУ (FAL 056/7)</t>
  </si>
  <si>
    <t>ООО "Импульс"</t>
  </si>
  <si>
    <t>ООО "Развитие"</t>
  </si>
  <si>
    <t>ООО "ДАР"</t>
  </si>
  <si>
    <t>ИП Юденкова Л.В.</t>
  </si>
  <si>
    <t>Таблица сравнения поступивших предложений на холодильное оборудование</t>
  </si>
  <si>
    <t>Таблица сравнения поступивших предложений на запасны части вагонов</t>
  </si>
  <si>
    <t>Ед. изм.</t>
  </si>
  <si>
    <t>Кол-во</t>
  </si>
  <si>
    <t xml:space="preserve">По итогам рассмотрения коммерческих предложений приято решение о реализации следующих запасных частей:
Холодильная установка БУ (FAL 056/7) - ООО "ДАР", ООО "Стройтрансмет" в количестве и по ценам, указанным в их коммерческих предложениях; 
Холодильная установка БУ (FAL 056/7) Комплектация № 1 (частично отсутствуют вентиляторы, направляющие,  соединительные трубки и трубки коллекторов) - ООО "Стройтрансмет" в количестве и по ценам, указанным в его коммерческом предложении; 
Холодильная установка БУ (FAL 056/7) Комплектация № 2 (отсутствует конденсатор, вентилятор, двигатель компрессора) - ООО "Стройтрансмет" в количестве и по ценам, указанным в его коммерческом предложении; 
Поддоны оттайки б/у - ООО "ДАР", ООО "Эдельвейс" в количестве и по ценам, указанным в их коммерческих предложениях;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</si>
</sst>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sz val="24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>
      <alignment horizontal="left"/>
    </xf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/>
    <xf numFmtId="0" fontId="2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shrinkToFi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 shrinkToFit="1"/>
    </xf>
    <xf numFmtId="164" fontId="7" fillId="3" borderId="0" xfId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1"/>
  <sheetViews>
    <sheetView tabSelected="1" view="pageBreakPreview" zoomScale="85" zoomScaleNormal="110" zoomScaleSheetLayoutView="85" workbookViewId="0">
      <pane xSplit="4" ySplit="3" topLeftCell="E4" activePane="bottomRight" state="frozen"/>
      <selection activeCell="A3" sqref="A3"/>
      <selection pane="topRight" activeCell="E3" sqref="E3"/>
      <selection pane="bottomLeft" activeCell="A4" sqref="A4"/>
      <selection pane="bottomRight" activeCell="I9" sqref="I9"/>
    </sheetView>
  </sheetViews>
  <sheetFormatPr defaultRowHeight="13.5" x14ac:dyDescent="0.25"/>
  <cols>
    <col min="1" max="1" width="6.28515625" style="1" customWidth="1"/>
    <col min="2" max="2" width="23.42578125" style="2" customWidth="1"/>
    <col min="3" max="3" width="5.85546875" style="3" customWidth="1"/>
    <col min="4" max="4" width="6.85546875" style="3" customWidth="1"/>
    <col min="5" max="5" width="14.85546875" style="3" customWidth="1"/>
    <col min="6" max="6" width="7.140625" style="3" customWidth="1"/>
    <col min="7" max="7" width="7.5703125" style="3" customWidth="1"/>
    <col min="8" max="8" width="9.7109375" style="3" customWidth="1"/>
    <col min="9" max="9" width="10" style="3" customWidth="1"/>
    <col min="10" max="10" width="11.140625" style="3" customWidth="1"/>
    <col min="11" max="11" width="9.85546875" style="3" customWidth="1"/>
    <col min="12" max="12" width="10.28515625" style="3" customWidth="1"/>
    <col min="13" max="13" width="11.7109375" style="3" customWidth="1"/>
    <col min="14" max="15" width="9.42578125" style="3" customWidth="1"/>
    <col min="16" max="16" width="11.7109375" style="3" customWidth="1"/>
    <col min="17" max="17" width="9.5703125" style="3" customWidth="1"/>
    <col min="18" max="18" width="9.28515625" style="3" customWidth="1"/>
    <col min="19" max="19" width="11.7109375" style="3" customWidth="1"/>
    <col min="20" max="20" width="10.7109375" style="3" customWidth="1"/>
    <col min="21" max="21" width="9" style="3" customWidth="1"/>
    <col min="22" max="22" width="11.5703125" style="3" customWidth="1"/>
    <col min="23" max="23" width="10.5703125" style="3" customWidth="1"/>
    <col min="24" max="24" width="9.28515625" style="3" customWidth="1"/>
    <col min="25" max="25" width="11.85546875" style="3" customWidth="1"/>
    <col min="26" max="27" width="9.42578125" style="3" customWidth="1"/>
    <col min="28" max="28" width="11.85546875" style="3" customWidth="1"/>
    <col min="29" max="29" width="11.85546875" style="1" customWidth="1"/>
    <col min="30" max="30" width="7.85546875" style="1" customWidth="1"/>
    <col min="31" max="31" width="7" style="1" customWidth="1"/>
    <col min="32" max="32" width="9.28515625" style="1" bestFit="1" customWidth="1"/>
    <col min="33" max="33" width="11.85546875" style="1" bestFit="1" customWidth="1"/>
    <col min="34" max="34" width="13.140625" style="1" customWidth="1"/>
    <col min="35" max="16384" width="9.140625" style="1"/>
  </cols>
  <sheetData>
    <row r="1" spans="1:33" ht="59.25" customHeight="1" x14ac:dyDescent="0.25"/>
    <row r="2" spans="1:33" ht="22.5" customHeight="1" x14ac:dyDescent="0.25"/>
    <row r="3" spans="1:33" ht="30" x14ac:dyDescent="0.4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5" spans="1:33" s="5" customFormat="1" ht="21.75" customHeight="1" x14ac:dyDescent="0.25">
      <c r="A5" s="35" t="s">
        <v>0</v>
      </c>
      <c r="B5" s="35" t="s">
        <v>1</v>
      </c>
      <c r="C5" s="35" t="s">
        <v>31</v>
      </c>
      <c r="D5" s="35" t="s">
        <v>32</v>
      </c>
      <c r="E5" s="35" t="s">
        <v>4</v>
      </c>
      <c r="F5" s="35" t="s">
        <v>5</v>
      </c>
      <c r="G5" s="37" t="s">
        <v>17</v>
      </c>
      <c r="H5" s="27" t="s">
        <v>27</v>
      </c>
      <c r="I5" s="28"/>
      <c r="J5" s="29"/>
      <c r="K5" s="30" t="s">
        <v>8</v>
      </c>
      <c r="L5" s="30"/>
      <c r="M5" s="30"/>
      <c r="N5" s="30" t="s">
        <v>25</v>
      </c>
      <c r="O5" s="30"/>
      <c r="P5" s="30"/>
      <c r="Q5" s="30" t="s">
        <v>26</v>
      </c>
      <c r="R5" s="30"/>
      <c r="S5" s="30"/>
      <c r="T5" s="30" t="s">
        <v>9</v>
      </c>
      <c r="U5" s="30"/>
      <c r="V5" s="30"/>
      <c r="W5" s="30" t="s">
        <v>28</v>
      </c>
      <c r="X5" s="30"/>
      <c r="Y5" s="30"/>
      <c r="Z5" s="30" t="s">
        <v>3</v>
      </c>
      <c r="AA5" s="21"/>
      <c r="AB5" s="21"/>
      <c r="AC5" s="31"/>
    </row>
    <row r="6" spans="1:33" s="5" customFormat="1" ht="31.5" customHeight="1" x14ac:dyDescent="0.25">
      <c r="A6" s="36"/>
      <c r="B6" s="36"/>
      <c r="C6" s="36"/>
      <c r="D6" s="36"/>
      <c r="E6" s="36"/>
      <c r="F6" s="36"/>
      <c r="G6" s="38"/>
      <c r="H6" s="6" t="s">
        <v>10</v>
      </c>
      <c r="I6" s="6" t="s">
        <v>2</v>
      </c>
      <c r="J6" s="6" t="s">
        <v>11</v>
      </c>
      <c r="K6" s="6" t="s">
        <v>10</v>
      </c>
      <c r="L6" s="6" t="s">
        <v>2</v>
      </c>
      <c r="M6" s="6" t="s">
        <v>11</v>
      </c>
      <c r="N6" s="6" t="s">
        <v>10</v>
      </c>
      <c r="O6" s="6" t="s">
        <v>2</v>
      </c>
      <c r="P6" s="6" t="s">
        <v>11</v>
      </c>
      <c r="Q6" s="6" t="s">
        <v>10</v>
      </c>
      <c r="R6" s="6" t="s">
        <v>2</v>
      </c>
      <c r="S6" s="6" t="s">
        <v>11</v>
      </c>
      <c r="T6" s="6" t="s">
        <v>10</v>
      </c>
      <c r="U6" s="6" t="s">
        <v>2</v>
      </c>
      <c r="V6" s="6" t="s">
        <v>11</v>
      </c>
      <c r="W6" s="6" t="s">
        <v>10</v>
      </c>
      <c r="X6" s="6" t="s">
        <v>2</v>
      </c>
      <c r="Y6" s="6" t="s">
        <v>11</v>
      </c>
      <c r="Z6" s="30"/>
      <c r="AA6" s="22"/>
      <c r="AB6" s="22"/>
      <c r="AC6" s="31"/>
    </row>
    <row r="7" spans="1:33" ht="27.75" customHeight="1" x14ac:dyDescent="0.25">
      <c r="A7" s="7">
        <v>1</v>
      </c>
      <c r="B7" s="8" t="s">
        <v>24</v>
      </c>
      <c r="C7" s="7" t="s">
        <v>12</v>
      </c>
      <c r="D7" s="18">
        <v>204</v>
      </c>
      <c r="E7" s="17" t="s">
        <v>14</v>
      </c>
      <c r="F7" s="17">
        <v>0.72399999999999998</v>
      </c>
      <c r="G7" s="17">
        <f>F7*D7</f>
        <v>147.696</v>
      </c>
      <c r="H7" s="20">
        <v>34500</v>
      </c>
      <c r="I7" s="20">
        <f>H7/1.2</f>
        <v>28750</v>
      </c>
      <c r="J7" s="20">
        <f>I7*42</f>
        <v>1207500</v>
      </c>
      <c r="K7" s="20">
        <v>33350</v>
      </c>
      <c r="L7" s="20">
        <f>K7/1.2</f>
        <v>27791.666666666668</v>
      </c>
      <c r="M7" s="20">
        <f>L7*(D7-42)</f>
        <v>4502250</v>
      </c>
      <c r="N7" s="19">
        <v>33300</v>
      </c>
      <c r="O7" s="19">
        <f>N7/1.2</f>
        <v>27750</v>
      </c>
      <c r="P7" s="19">
        <f>O7*E2</f>
        <v>0</v>
      </c>
      <c r="Q7" s="19">
        <v>33250</v>
      </c>
      <c r="R7" s="19">
        <f>Q7/1.2</f>
        <v>27708.333333333336</v>
      </c>
      <c r="S7" s="19">
        <f>R7*E2</f>
        <v>0</v>
      </c>
      <c r="T7" s="19">
        <v>33130</v>
      </c>
      <c r="U7" s="19">
        <f>T7/1.2</f>
        <v>27608.333333333336</v>
      </c>
      <c r="V7" s="19">
        <f>U7*D7</f>
        <v>5632100.0000000009</v>
      </c>
      <c r="W7" s="19">
        <v>12000</v>
      </c>
      <c r="X7" s="19">
        <f t="shared" ref="X7:X10" si="0">W7/1.18</f>
        <v>10169.491525423729</v>
      </c>
      <c r="Y7" s="19">
        <f>X7*4</f>
        <v>40677.966101694918</v>
      </c>
      <c r="Z7" s="25" t="s">
        <v>13</v>
      </c>
      <c r="AA7" s="23"/>
      <c r="AB7" s="23"/>
      <c r="AC7" s="24"/>
      <c r="AG7" s="4"/>
    </row>
    <row r="8" spans="1:33" ht="87" customHeight="1" x14ac:dyDescent="0.25">
      <c r="A8" s="7">
        <v>2</v>
      </c>
      <c r="B8" s="8" t="s">
        <v>22</v>
      </c>
      <c r="C8" s="7" t="s">
        <v>12</v>
      </c>
      <c r="D8" s="18">
        <v>53</v>
      </c>
      <c r="E8" s="17" t="s">
        <v>14</v>
      </c>
      <c r="F8" s="9">
        <v>0.72399999999999998</v>
      </c>
      <c r="G8" s="17">
        <f>F8*D8</f>
        <v>38.372</v>
      </c>
      <c r="H8" s="19"/>
      <c r="I8" s="19"/>
      <c r="J8" s="19"/>
      <c r="K8" s="20">
        <v>30250</v>
      </c>
      <c r="L8" s="20">
        <f>K8/1.2</f>
        <v>25208.333333333336</v>
      </c>
      <c r="M8" s="20">
        <f>L8*D8</f>
        <v>1336041.6666666667</v>
      </c>
      <c r="N8" s="19">
        <v>30200</v>
      </c>
      <c r="O8" s="19">
        <f>N8/1.2</f>
        <v>25166.666666666668</v>
      </c>
      <c r="P8" s="19">
        <f>O8*E3</f>
        <v>0</v>
      </c>
      <c r="Q8" s="19">
        <v>30150</v>
      </c>
      <c r="R8" s="19">
        <f>Q8/1.2</f>
        <v>25125</v>
      </c>
      <c r="S8" s="19">
        <f>R8*E3</f>
        <v>0</v>
      </c>
      <c r="T8" s="19">
        <v>30000</v>
      </c>
      <c r="U8" s="19">
        <f>T8/1.2</f>
        <v>25000</v>
      </c>
      <c r="V8" s="19">
        <f>U8*D8</f>
        <v>1325000</v>
      </c>
      <c r="W8" s="19"/>
      <c r="X8" s="19">
        <f t="shared" si="0"/>
        <v>0</v>
      </c>
      <c r="Y8" s="19">
        <f>X8*4</f>
        <v>0</v>
      </c>
      <c r="Z8" s="25" t="s">
        <v>13</v>
      </c>
      <c r="AA8" s="23"/>
      <c r="AB8" s="23"/>
      <c r="AC8" s="24"/>
      <c r="AG8" s="4"/>
    </row>
    <row r="9" spans="1:33" ht="70.5" customHeight="1" x14ac:dyDescent="0.25">
      <c r="A9" s="7">
        <v>3</v>
      </c>
      <c r="B9" s="8" t="s">
        <v>23</v>
      </c>
      <c r="C9" s="7" t="s">
        <v>12</v>
      </c>
      <c r="D9" s="18">
        <v>4</v>
      </c>
      <c r="E9" s="17" t="s">
        <v>14</v>
      </c>
      <c r="F9" s="9">
        <v>0.72399999999999998</v>
      </c>
      <c r="G9" s="17">
        <f>F9*D9</f>
        <v>2.8959999999999999</v>
      </c>
      <c r="H9" s="19"/>
      <c r="I9" s="19"/>
      <c r="J9" s="19"/>
      <c r="K9" s="20">
        <v>20250</v>
      </c>
      <c r="L9" s="20">
        <f>K9/1.2</f>
        <v>16875</v>
      </c>
      <c r="M9" s="20">
        <f>L9*D9</f>
        <v>67500</v>
      </c>
      <c r="N9" s="19">
        <v>20200</v>
      </c>
      <c r="O9" s="19">
        <f>N9/1.2</f>
        <v>16833.333333333336</v>
      </c>
      <c r="P9" s="19">
        <f>O9*D9</f>
        <v>67333.333333333343</v>
      </c>
      <c r="Q9" s="19">
        <v>20150</v>
      </c>
      <c r="R9" s="19">
        <f>Q9/1.2</f>
        <v>16791.666666666668</v>
      </c>
      <c r="S9" s="19">
        <f>R9*D9</f>
        <v>67166.666666666672</v>
      </c>
      <c r="T9" s="19">
        <v>20000</v>
      </c>
      <c r="U9" s="19">
        <f>T9/1.2</f>
        <v>16666.666666666668</v>
      </c>
      <c r="V9" s="19">
        <f>U9*D9</f>
        <v>66666.666666666672</v>
      </c>
      <c r="W9" s="19"/>
      <c r="X9" s="19">
        <f t="shared" si="0"/>
        <v>0</v>
      </c>
      <c r="Y9" s="19">
        <f>X9*4</f>
        <v>0</v>
      </c>
      <c r="Z9" s="25" t="s">
        <v>13</v>
      </c>
      <c r="AA9" s="23"/>
      <c r="AB9" s="23"/>
      <c r="AC9" s="24"/>
      <c r="AG9" s="4"/>
    </row>
    <row r="10" spans="1:33" ht="24" customHeight="1" x14ac:dyDescent="0.25">
      <c r="A10" s="7">
        <v>4</v>
      </c>
      <c r="B10" s="8" t="s">
        <v>18</v>
      </c>
      <c r="C10" s="7" t="s">
        <v>12</v>
      </c>
      <c r="D10" s="18">
        <v>363</v>
      </c>
      <c r="E10" s="17" t="s">
        <v>14</v>
      </c>
      <c r="F10" s="9">
        <v>1.7000000000000001E-2</v>
      </c>
      <c r="G10" s="17">
        <f>F10*D10</f>
        <v>6.1710000000000003</v>
      </c>
      <c r="H10" s="20">
        <v>2500</v>
      </c>
      <c r="I10" s="20">
        <f>H10/1.2</f>
        <v>2083.3333333333335</v>
      </c>
      <c r="J10" s="20">
        <f>I10*30</f>
        <v>62500.000000000007</v>
      </c>
      <c r="K10" s="19">
        <v>900</v>
      </c>
      <c r="L10" s="19">
        <f>K10/1.2</f>
        <v>750</v>
      </c>
      <c r="M10" s="19">
        <f>L10*D10</f>
        <v>272250</v>
      </c>
      <c r="N10" s="19">
        <v>850</v>
      </c>
      <c r="O10" s="19">
        <f>N10/1.2</f>
        <v>708.33333333333337</v>
      </c>
      <c r="P10" s="19">
        <f>O10*D10</f>
        <v>257125</v>
      </c>
      <c r="Q10" s="19">
        <v>800</v>
      </c>
      <c r="R10" s="19">
        <f>Q10/1.2</f>
        <v>666.66666666666674</v>
      </c>
      <c r="S10" s="19">
        <f>R10*D10</f>
        <v>242000.00000000003</v>
      </c>
      <c r="T10" s="20">
        <v>1200</v>
      </c>
      <c r="U10" s="20">
        <f>T10/1.2</f>
        <v>1000</v>
      </c>
      <c r="V10" s="20">
        <f>U10*(D10-30)</f>
        <v>333000</v>
      </c>
      <c r="W10" s="19"/>
      <c r="X10" s="19">
        <f t="shared" si="0"/>
        <v>0</v>
      </c>
      <c r="Y10" s="19">
        <f>X10*4</f>
        <v>0</v>
      </c>
      <c r="Z10" s="25" t="s">
        <v>13</v>
      </c>
      <c r="AA10" s="23"/>
      <c r="AB10" s="23"/>
      <c r="AC10" s="24"/>
      <c r="AG10" s="4"/>
    </row>
    <row r="11" spans="1:33" x14ac:dyDescent="0.25">
      <c r="A11" s="12"/>
      <c r="B11" s="13" t="s">
        <v>16</v>
      </c>
      <c r="C11" s="14"/>
      <c r="D11" s="14"/>
      <c r="E11" s="19"/>
      <c r="F11" s="19"/>
      <c r="G11" s="19"/>
      <c r="H11" s="19"/>
      <c r="I11" s="19"/>
      <c r="J11" s="19">
        <f>SUM(J7:J10)</f>
        <v>1270000</v>
      </c>
      <c r="K11" s="19"/>
      <c r="L11" s="19"/>
      <c r="M11" s="19">
        <f>SUM(M7:M10)</f>
        <v>6178041.666666667</v>
      </c>
      <c r="N11" s="19"/>
      <c r="O11" s="19"/>
      <c r="P11" s="19">
        <f>SUM(P7:P10)</f>
        <v>324458.33333333337</v>
      </c>
      <c r="Q11" s="19"/>
      <c r="R11" s="19"/>
      <c r="S11" s="19">
        <f>SUM(S7:S10)</f>
        <v>309166.66666666669</v>
      </c>
      <c r="T11" s="19"/>
      <c r="U11" s="19"/>
      <c r="V11" s="19">
        <f>SUM(V7:V10)</f>
        <v>7356766.6666666679</v>
      </c>
      <c r="W11" s="19"/>
      <c r="X11" s="19"/>
      <c r="Y11" s="19">
        <f>SUM(Y7:Y10)</f>
        <v>40677.966101694918</v>
      </c>
      <c r="Z11" s="19"/>
      <c r="AA11" s="23"/>
      <c r="AB11" s="23"/>
      <c r="AC11" s="23"/>
    </row>
    <row r="12" spans="1:33" x14ac:dyDescent="0.25">
      <c r="L12" s="15"/>
    </row>
    <row r="13" spans="1:33" ht="30" x14ac:dyDescent="0.4">
      <c r="A13" s="34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5" spans="1:33" s="5" customFormat="1" ht="21.75" customHeight="1" x14ac:dyDescent="0.25">
      <c r="A15" s="35" t="s">
        <v>0</v>
      </c>
      <c r="B15" s="35" t="s">
        <v>1</v>
      </c>
      <c r="C15" s="35" t="s">
        <v>31</v>
      </c>
      <c r="D15" s="35" t="s">
        <v>32</v>
      </c>
      <c r="E15" s="35" t="s">
        <v>4</v>
      </c>
      <c r="F15" s="35" t="s">
        <v>5</v>
      </c>
      <c r="G15" s="37" t="s">
        <v>17</v>
      </c>
      <c r="H15" s="30" t="s">
        <v>8</v>
      </c>
      <c r="I15" s="30"/>
      <c r="J15" s="30"/>
      <c r="K15" s="30" t="s">
        <v>25</v>
      </c>
      <c r="L15" s="30"/>
      <c r="M15" s="30"/>
      <c r="N15" s="30" t="s">
        <v>26</v>
      </c>
      <c r="O15" s="30"/>
      <c r="P15" s="30"/>
      <c r="Q15" s="30" t="s">
        <v>6</v>
      </c>
      <c r="R15" s="30"/>
      <c r="S15" s="30"/>
      <c r="T15" s="27" t="s">
        <v>20</v>
      </c>
      <c r="U15" s="28"/>
      <c r="V15" s="29"/>
      <c r="W15" s="30" t="s">
        <v>7</v>
      </c>
      <c r="X15" s="30"/>
      <c r="Y15" s="30"/>
      <c r="Z15" s="30" t="s">
        <v>19</v>
      </c>
      <c r="AA15" s="30"/>
      <c r="AB15" s="30"/>
      <c r="AC15" s="32" t="s">
        <v>3</v>
      </c>
    </row>
    <row r="16" spans="1:33" s="5" customFormat="1" ht="31.5" customHeight="1" x14ac:dyDescent="0.25">
      <c r="A16" s="36"/>
      <c r="B16" s="36"/>
      <c r="C16" s="36"/>
      <c r="D16" s="36"/>
      <c r="E16" s="36"/>
      <c r="F16" s="36"/>
      <c r="G16" s="38"/>
      <c r="H16" s="6" t="s">
        <v>10</v>
      </c>
      <c r="I16" s="6" t="s">
        <v>2</v>
      </c>
      <c r="J16" s="6" t="s">
        <v>11</v>
      </c>
      <c r="K16" s="6" t="s">
        <v>10</v>
      </c>
      <c r="L16" s="6" t="s">
        <v>2</v>
      </c>
      <c r="M16" s="6" t="s">
        <v>11</v>
      </c>
      <c r="N16" s="6" t="s">
        <v>10</v>
      </c>
      <c r="O16" s="6" t="s">
        <v>2</v>
      </c>
      <c r="P16" s="6" t="s">
        <v>11</v>
      </c>
      <c r="Q16" s="6" t="s">
        <v>10</v>
      </c>
      <c r="R16" s="6" t="s">
        <v>2</v>
      </c>
      <c r="S16" s="6" t="s">
        <v>11</v>
      </c>
      <c r="T16" s="6" t="s">
        <v>10</v>
      </c>
      <c r="U16" s="6" t="s">
        <v>2</v>
      </c>
      <c r="V16" s="6" t="s">
        <v>11</v>
      </c>
      <c r="W16" s="6" t="s">
        <v>10</v>
      </c>
      <c r="X16" s="6" t="s">
        <v>2</v>
      </c>
      <c r="Y16" s="6" t="s">
        <v>11</v>
      </c>
      <c r="Z16" s="6" t="s">
        <v>10</v>
      </c>
      <c r="AA16" s="6" t="s">
        <v>2</v>
      </c>
      <c r="AB16" s="6" t="s">
        <v>11</v>
      </c>
      <c r="AC16" s="33"/>
    </row>
    <row r="17" spans="1:36" ht="26.25" customHeight="1" x14ac:dyDescent="0.25">
      <c r="A17" s="7">
        <v>1</v>
      </c>
      <c r="B17" s="8" t="s">
        <v>21</v>
      </c>
      <c r="C17" s="7" t="s">
        <v>12</v>
      </c>
      <c r="D17" s="18">
        <v>138</v>
      </c>
      <c r="E17" s="16" t="s">
        <v>14</v>
      </c>
      <c r="F17" s="16">
        <v>4.04</v>
      </c>
      <c r="G17" s="16">
        <f>F17*D17</f>
        <v>557.52</v>
      </c>
      <c r="H17" s="19">
        <v>35000</v>
      </c>
      <c r="I17" s="19">
        <f>H17/1.2</f>
        <v>29166.666666666668</v>
      </c>
      <c r="J17" s="19">
        <f>I17*D17</f>
        <v>4025000</v>
      </c>
      <c r="K17" s="19">
        <v>34950</v>
      </c>
      <c r="L17" s="19">
        <f>K17/1.2</f>
        <v>29125</v>
      </c>
      <c r="M17" s="19">
        <f>L17*D17</f>
        <v>4019250</v>
      </c>
      <c r="N17" s="19">
        <v>34900</v>
      </c>
      <c r="O17" s="19">
        <f>N17/1.2</f>
        <v>29083.333333333336</v>
      </c>
      <c r="P17" s="19">
        <f>O17*D17</f>
        <v>4013500.0000000005</v>
      </c>
      <c r="Q17" s="19">
        <f>35000*1.2</f>
        <v>42000</v>
      </c>
      <c r="R17" s="19">
        <f>Q17/1.2</f>
        <v>35000</v>
      </c>
      <c r="S17" s="19">
        <f>R17*D17</f>
        <v>4830000</v>
      </c>
      <c r="T17" s="19">
        <v>57480</v>
      </c>
      <c r="U17" s="19">
        <f>T17/1.2</f>
        <v>47900</v>
      </c>
      <c r="V17" s="19">
        <f>U17*D17</f>
        <v>6610200</v>
      </c>
      <c r="W17" s="19">
        <v>40100</v>
      </c>
      <c r="X17" s="19">
        <f t="shared" ref="X17" si="1">W17/1.18</f>
        <v>33983.050847457627</v>
      </c>
      <c r="Y17" s="19">
        <f>X17*D17</f>
        <v>4689661.0169491526</v>
      </c>
      <c r="Z17" s="19">
        <v>45532.800000000003</v>
      </c>
      <c r="AA17" s="19">
        <f t="shared" ref="AA17" si="2">Z17/1.18</f>
        <v>38587.118644067799</v>
      </c>
      <c r="AB17" s="19">
        <f>AA17*D17</f>
        <v>5325022.3728813566</v>
      </c>
      <c r="AC17" s="26" t="s">
        <v>15</v>
      </c>
      <c r="AG17" s="4"/>
      <c r="AH17" s="10"/>
      <c r="AJ17" s="11"/>
    </row>
    <row r="18" spans="1:36" x14ac:dyDescent="0.25">
      <c r="A18" s="12"/>
      <c r="B18" s="13" t="s">
        <v>16</v>
      </c>
      <c r="C18" s="14"/>
      <c r="D18" s="14"/>
      <c r="E18" s="19"/>
      <c r="F18" s="19"/>
      <c r="G18" s="19"/>
      <c r="H18" s="19"/>
      <c r="I18" s="19"/>
      <c r="J18" s="19">
        <f>SUM(J17:J17)</f>
        <v>4025000</v>
      </c>
      <c r="K18" s="19"/>
      <c r="L18" s="19"/>
      <c r="M18" s="19">
        <f>SUM(M17:M17)</f>
        <v>4019250</v>
      </c>
      <c r="N18" s="19"/>
      <c r="O18" s="19"/>
      <c r="P18" s="19">
        <f>SUM(P17:P17)</f>
        <v>4013500.0000000005</v>
      </c>
      <c r="Q18" s="19"/>
      <c r="R18" s="19"/>
      <c r="S18" s="19">
        <f>SUM(S17:S17)</f>
        <v>4830000</v>
      </c>
      <c r="T18" s="19"/>
      <c r="U18" s="19"/>
      <c r="V18" s="19">
        <f>SUM(V17:V17)</f>
        <v>6610200</v>
      </c>
      <c r="W18" s="19"/>
      <c r="X18" s="19"/>
      <c r="Y18" s="19">
        <f>SUM(Y17:Y17)</f>
        <v>4689661.0169491526</v>
      </c>
      <c r="Z18" s="19"/>
      <c r="AA18" s="19"/>
      <c r="AB18" s="19">
        <f>SUM(AB17:AB17)</f>
        <v>5325022.3728813566</v>
      </c>
      <c r="AC18" s="12"/>
    </row>
    <row r="21" spans="1:36" ht="96.75" customHeight="1" x14ac:dyDescent="0.25">
      <c r="B21" s="39" t="s">
        <v>33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</sheetData>
  <mergeCells count="33">
    <mergeCell ref="B21:AI21"/>
    <mergeCell ref="A3:AC3"/>
    <mergeCell ref="A15:A16"/>
    <mergeCell ref="B15:B16"/>
    <mergeCell ref="C15:C16"/>
    <mergeCell ref="D15:D16"/>
    <mergeCell ref="E15:E16"/>
    <mergeCell ref="F15:F16"/>
    <mergeCell ref="G15:G16"/>
    <mergeCell ref="Z15:AB15"/>
    <mergeCell ref="H15:J15"/>
    <mergeCell ref="W15:Y15"/>
    <mergeCell ref="Q15:S15"/>
    <mergeCell ref="K15:M15"/>
    <mergeCell ref="AC5:AC6"/>
    <mergeCell ref="T15:V15"/>
    <mergeCell ref="AC15:AC16"/>
    <mergeCell ref="Z5:Z6"/>
    <mergeCell ref="A13:AC13"/>
    <mergeCell ref="W5:Y5"/>
    <mergeCell ref="N15:P15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N5:P5"/>
    <mergeCell ref="Q5:S5"/>
    <mergeCell ref="T5:V5"/>
  </mergeCells>
  <pageMargins left="0" right="0" top="0.15748031496062992" bottom="0" header="0" footer="0"/>
  <pageSetup paperSize="9" scale="47" orientation="landscape" r:id="rId1"/>
  <colBreaks count="1" manualBreakCount="1">
    <brk id="1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Реализация</vt:lpstr>
      <vt:lpstr>Лист1</vt:lpstr>
      <vt:lpstr>Лист2</vt:lpstr>
      <vt:lpstr>Лист3</vt:lpstr>
      <vt:lpstr>Реализация!Заголовки_для_печати</vt:lpstr>
      <vt:lpstr>Реализация!Область_печати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Шматов Антон Владимирович</dc:creator>
  <cp:lastModifiedBy>Шматов Антон Владимирович</cp:lastModifiedBy>
  <cp:lastPrinted>2019-12-09T13:35:40Z</cp:lastPrinted>
  <dcterms:created xsi:type="dcterms:W3CDTF">2018-05-14T12:40:51Z</dcterms:created>
  <dcterms:modified xsi:type="dcterms:W3CDTF">2019-12-23T10:57:18Z</dcterms:modified>
</cp:coreProperties>
</file>